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uki\Desktop\"/>
    </mc:Choice>
  </mc:AlternateContent>
  <xr:revisionPtr revIDLastSave="0" documentId="8_{D1F5BC22-952B-4226-BCA9-4A29468B353B}" xr6:coauthVersionLast="45" xr6:coauthVersionMax="45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images" sheetId="7" state="hidden" r:id="rId1"/>
    <sheet name="ｄａｔａ ｂａｓｅ" sheetId="1" state="hidden" r:id="rId2"/>
    <sheet name="ワークシート" sheetId="8" state="hidden" r:id="rId3"/>
    <sheet name="入力" sheetId="2" r:id="rId4"/>
    <sheet name="52年周期" sheetId="4" r:id="rId5"/>
    <sheet name="個人データベース" sheetId="6" r:id="rId6"/>
    <sheet name="改訂履歴" sheetId="9" r:id="rId7"/>
  </sheets>
  <definedNames>
    <definedName name="_xlnm.Print_Area" localSheetId="4">'52年周期'!$A$1:$H$35</definedName>
    <definedName name="_xlnm.Print_Area" localSheetId="3">入力!$C$1</definedName>
    <definedName name="黄色い種">images!$B$26</definedName>
    <definedName name="黄色い人">images!$B$28</definedName>
    <definedName name="黄色い星">images!$B$27</definedName>
    <definedName name="黄色い戦士">images!$B$29</definedName>
    <definedName name="黄色い太陽">images!$B$30</definedName>
    <definedName name="画像">images!$A$11:$A$30</definedName>
    <definedName name="青い猿">images!$B$23</definedName>
    <definedName name="青い手">images!$B$22</definedName>
    <definedName name="青い鷹">images!$B$24</definedName>
    <definedName name="青い夜">images!$B$21</definedName>
    <definedName name="青い嵐">images!$B$25</definedName>
    <definedName name="赤い空を歩く者">images!$B$14</definedName>
    <definedName name="赤い月">images!$B$13</definedName>
    <definedName name="赤い蛇">images!$B$12</definedName>
    <definedName name="赤い地球">images!$B$15</definedName>
    <definedName name="赤い竜">images!$B$11</definedName>
    <definedName name="白い鏡">images!$B$20</definedName>
    <definedName name="白い犬">images!$B$18</definedName>
    <definedName name="白い世界の橋渡">images!$B$17</definedName>
    <definedName name="白い風">images!$B$16</definedName>
    <definedName name="白い魔法使い">images!$B$19</definedName>
    <definedName name="紋章">"図 1"</definedName>
    <definedName name="紋章A">INDIRECT(#REF!)</definedName>
    <definedName name="紋章B">INDIRECT(#REF!)</definedName>
    <definedName name="紋章画像">"IF($A$1="""","""",INDIRECT($A$1)))"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8" l="1"/>
  <c r="C15" i="8"/>
  <c r="D17" i="8" l="1"/>
  <c r="B15" i="8" l="1"/>
  <c r="N15" i="8"/>
  <c r="O15" i="8"/>
  <c r="P15" i="8"/>
  <c r="Q15" i="8"/>
  <c r="R15" i="8"/>
  <c r="S15" i="8"/>
  <c r="T15" i="8"/>
  <c r="U15" i="8"/>
  <c r="P43" i="8"/>
  <c r="O44" i="8" s="1"/>
  <c r="P35" i="8"/>
  <c r="P26" i="8"/>
  <c r="P17" i="8"/>
  <c r="O18" i="8" s="1"/>
  <c r="A17" i="8"/>
  <c r="A18" i="8" s="1"/>
  <c r="B4" i="4"/>
  <c r="B8" i="4" s="1"/>
  <c r="A4" i="4"/>
  <c r="A1" i="4"/>
  <c r="B18" i="8" l="1"/>
  <c r="C18" i="8"/>
  <c r="D15" i="8"/>
  <c r="C6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M15" i="8"/>
  <c r="L15" i="8" s="1"/>
  <c r="B35" i="4"/>
  <c r="B31" i="4"/>
  <c r="B27" i="4"/>
  <c r="B23" i="4"/>
  <c r="B19" i="4"/>
  <c r="B15" i="4"/>
  <c r="B11" i="4"/>
  <c r="B7" i="4"/>
  <c r="B34" i="4"/>
  <c r="B30" i="4"/>
  <c r="B26" i="4"/>
  <c r="B22" i="4"/>
  <c r="B18" i="4"/>
  <c r="B14" i="4"/>
  <c r="B10" i="4"/>
  <c r="B33" i="4"/>
  <c r="B29" i="4"/>
  <c r="B25" i="4"/>
  <c r="B21" i="4"/>
  <c r="B17" i="4"/>
  <c r="B13" i="4"/>
  <c r="B9" i="4"/>
  <c r="B6" i="4"/>
  <c r="B32" i="4"/>
  <c r="B28" i="4"/>
  <c r="B24" i="4"/>
  <c r="B20" i="4"/>
  <c r="B16" i="4"/>
  <c r="B12" i="4"/>
  <c r="O27" i="8"/>
  <c r="O36" i="8"/>
  <c r="B1" i="8"/>
  <c r="B17" i="8" s="1"/>
  <c r="C1" i="8" s="1"/>
  <c r="U14" i="8"/>
  <c r="T14" i="8"/>
  <c r="S14" i="8"/>
  <c r="R14" i="8"/>
  <c r="Q14" i="8"/>
  <c r="P14" i="8"/>
  <c r="O14" i="8"/>
  <c r="N14" i="8"/>
  <c r="B14" i="8"/>
  <c r="C14" i="8" s="1"/>
  <c r="U13" i="8"/>
  <c r="T13" i="8"/>
  <c r="S13" i="8"/>
  <c r="R13" i="8"/>
  <c r="Q13" i="8"/>
  <c r="P13" i="8"/>
  <c r="O13" i="8"/>
  <c r="N13" i="8"/>
  <c r="B13" i="8"/>
  <c r="C13" i="8" s="1"/>
  <c r="U12" i="8"/>
  <c r="T12" i="8"/>
  <c r="S12" i="8"/>
  <c r="R12" i="8"/>
  <c r="Q12" i="8"/>
  <c r="P12" i="8"/>
  <c r="O12" i="8"/>
  <c r="N12" i="8"/>
  <c r="B12" i="8"/>
  <c r="C12" i="8" s="1"/>
  <c r="U11" i="8"/>
  <c r="T11" i="8"/>
  <c r="S11" i="8"/>
  <c r="R11" i="8"/>
  <c r="Q11" i="8"/>
  <c r="P11" i="8"/>
  <c r="O11" i="8"/>
  <c r="N11" i="8"/>
  <c r="B11" i="8"/>
  <c r="C11" i="8" s="1"/>
  <c r="U10" i="8"/>
  <c r="T10" i="8"/>
  <c r="S10" i="8"/>
  <c r="R10" i="8"/>
  <c r="Q10" i="8"/>
  <c r="P10" i="8"/>
  <c r="O10" i="8"/>
  <c r="N10" i="8"/>
  <c r="B10" i="8"/>
  <c r="C10" i="8" s="1"/>
  <c r="U9" i="8"/>
  <c r="T9" i="8"/>
  <c r="S9" i="8"/>
  <c r="R9" i="8"/>
  <c r="Q9" i="8"/>
  <c r="P9" i="8"/>
  <c r="O9" i="8"/>
  <c r="N9" i="8"/>
  <c r="B9" i="8"/>
  <c r="C9" i="8" s="1"/>
  <c r="U8" i="8"/>
  <c r="T8" i="8"/>
  <c r="S8" i="8"/>
  <c r="R8" i="8"/>
  <c r="Q8" i="8"/>
  <c r="P8" i="8"/>
  <c r="O8" i="8"/>
  <c r="N8" i="8"/>
  <c r="B8" i="8"/>
  <c r="C8" i="8" s="1"/>
  <c r="U7" i="8"/>
  <c r="T7" i="8"/>
  <c r="S7" i="8"/>
  <c r="R7" i="8"/>
  <c r="Q7" i="8"/>
  <c r="P7" i="8"/>
  <c r="O7" i="8"/>
  <c r="N7" i="8"/>
  <c r="B7" i="8"/>
  <c r="C7" i="8" s="1"/>
  <c r="U6" i="8"/>
  <c r="T6" i="8"/>
  <c r="S6" i="8"/>
  <c r="R6" i="8"/>
  <c r="Q6" i="8"/>
  <c r="P6" i="8"/>
  <c r="O6" i="8"/>
  <c r="N6" i="8"/>
  <c r="B6" i="8"/>
  <c r="C6" i="8" s="1"/>
  <c r="U5" i="8"/>
  <c r="T5" i="8"/>
  <c r="S5" i="8"/>
  <c r="R5" i="8"/>
  <c r="Q5" i="8"/>
  <c r="P5" i="8"/>
  <c r="O5" i="8"/>
  <c r="N5" i="8"/>
  <c r="B5" i="8"/>
  <c r="C5" i="8" s="1"/>
  <c r="U4" i="8"/>
  <c r="T4" i="8"/>
  <c r="S4" i="8"/>
  <c r="R4" i="8"/>
  <c r="Q4" i="8"/>
  <c r="P4" i="8"/>
  <c r="O4" i="8"/>
  <c r="N4" i="8"/>
  <c r="B4" i="8"/>
  <c r="U3" i="8"/>
  <c r="T3" i="8"/>
  <c r="S3" i="8"/>
  <c r="R3" i="8"/>
  <c r="Q3" i="8"/>
  <c r="P3" i="8"/>
  <c r="O3" i="8"/>
  <c r="N3" i="8"/>
  <c r="B3" i="8"/>
  <c r="U2" i="8"/>
  <c r="T2" i="8"/>
  <c r="S2" i="8"/>
  <c r="R2" i="8"/>
  <c r="Q2" i="8"/>
  <c r="P2" i="8"/>
  <c r="O2" i="8"/>
  <c r="N2" i="8"/>
  <c r="B2" i="8"/>
  <c r="C2" i="8" s="1"/>
  <c r="U1" i="8"/>
  <c r="T1" i="8"/>
  <c r="S1" i="8"/>
  <c r="R1" i="8"/>
  <c r="Q1" i="8"/>
  <c r="P1" i="8"/>
  <c r="O1" i="8"/>
  <c r="N1" i="8"/>
  <c r="D5" i="8" l="1"/>
  <c r="M6" i="2" s="1"/>
  <c r="C16" i="8"/>
  <c r="F15" i="8"/>
  <c r="G15" i="8" s="1"/>
  <c r="O16" i="2" s="1"/>
  <c r="K15" i="8"/>
  <c r="R16" i="2" s="1"/>
  <c r="H15" i="8"/>
  <c r="P16" i="2" s="1"/>
  <c r="E15" i="8"/>
  <c r="I15" i="8"/>
  <c r="J15" i="8" s="1"/>
  <c r="Q16" i="2" s="1"/>
  <c r="D10" i="8"/>
  <c r="D14" i="8"/>
  <c r="E14" i="8" s="1"/>
  <c r="D9" i="8"/>
  <c r="D13" i="8"/>
  <c r="E13" i="8" s="1"/>
  <c r="D11" i="8"/>
  <c r="D12" i="8"/>
  <c r="E12" i="8" s="1"/>
  <c r="D8" i="8"/>
  <c r="D7" i="8"/>
  <c r="D6" i="8"/>
  <c r="C7" i="4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D2" i="8"/>
  <c r="C4" i="8"/>
  <c r="D4" i="8" s="1"/>
  <c r="C3" i="8"/>
  <c r="D3" i="8" s="1"/>
  <c r="M11" i="8"/>
  <c r="L11" i="8" s="1"/>
  <c r="P44" i="8"/>
  <c r="P45" i="8" s="1"/>
  <c r="P46" i="8" s="1"/>
  <c r="P36" i="8"/>
  <c r="P37" i="8" s="1"/>
  <c r="P38" i="8" s="1"/>
  <c r="P39" i="8" s="1"/>
  <c r="P40" i="8" s="1"/>
  <c r="Q27" i="8"/>
  <c r="R27" i="8" s="1"/>
  <c r="X27" i="8" s="1"/>
  <c r="P27" i="8"/>
  <c r="P28" i="8" s="1"/>
  <c r="P29" i="8" s="1"/>
  <c r="P30" i="8" s="1"/>
  <c r="O45" i="8"/>
  <c r="O46" i="8" s="1"/>
  <c r="O47" i="8" s="1"/>
  <c r="O48" i="8" s="1"/>
  <c r="O37" i="8"/>
  <c r="Q44" i="8"/>
  <c r="Q36" i="8"/>
  <c r="O28" i="8"/>
  <c r="Q28" i="8" s="1"/>
  <c r="M1" i="8"/>
  <c r="L1" i="8" s="1"/>
  <c r="N18" i="8" s="1"/>
  <c r="M5" i="8"/>
  <c r="L5" i="8" s="1"/>
  <c r="M9" i="8"/>
  <c r="L9" i="8" s="1"/>
  <c r="M14" i="8"/>
  <c r="L14" i="8" s="1"/>
  <c r="M10" i="8"/>
  <c r="L10" i="8" s="1"/>
  <c r="M12" i="8"/>
  <c r="L12" i="8" s="1"/>
  <c r="M4" i="8"/>
  <c r="L4" i="8" s="1"/>
  <c r="M2" i="8"/>
  <c r="L2" i="8" s="1"/>
  <c r="M3" i="8"/>
  <c r="L3" i="8" s="1"/>
  <c r="M13" i="8"/>
  <c r="L13" i="8" s="1"/>
  <c r="P18" i="8"/>
  <c r="O19" i="8" s="1"/>
  <c r="O20" i="8" s="1"/>
  <c r="O21" i="8" s="1"/>
  <c r="O22" i="8" s="1"/>
  <c r="A19" i="8"/>
  <c r="C19" i="8" s="1"/>
  <c r="M7" i="8"/>
  <c r="L7" i="8" s="1"/>
  <c r="M8" i="8"/>
  <c r="L8" i="8" s="1"/>
  <c r="M6" i="8"/>
  <c r="L6" i="8" s="1"/>
  <c r="I14" i="8"/>
  <c r="J14" i="8" s="1"/>
  <c r="Q15" i="2" s="1"/>
  <c r="K13" i="8" l="1"/>
  <c r="R14" i="2" s="1"/>
  <c r="H13" i="8"/>
  <c r="P14" i="2" s="1"/>
  <c r="H14" i="8"/>
  <c r="P15" i="2" s="1"/>
  <c r="F12" i="8"/>
  <c r="G12" i="8" s="1"/>
  <c r="O13" i="2" s="1"/>
  <c r="K12" i="8"/>
  <c r="R13" i="2" s="1"/>
  <c r="E11" i="8"/>
  <c r="I11" i="8"/>
  <c r="J11" i="8" s="1"/>
  <c r="Q12" i="2" s="1"/>
  <c r="F11" i="8"/>
  <c r="G11" i="8" s="1"/>
  <c r="O12" i="2" s="1"/>
  <c r="H11" i="8"/>
  <c r="P12" i="2" s="1"/>
  <c r="K11" i="8"/>
  <c r="R12" i="2" s="1"/>
  <c r="E10" i="8"/>
  <c r="H10" i="8"/>
  <c r="P11" i="2" s="1"/>
  <c r="I10" i="8"/>
  <c r="J10" i="8" s="1"/>
  <c r="Q11" i="2" s="1"/>
  <c r="K10" i="8"/>
  <c r="R11" i="2" s="1"/>
  <c r="F10" i="8"/>
  <c r="G10" i="8" s="1"/>
  <c r="O11" i="2" s="1"/>
  <c r="E9" i="8"/>
  <c r="K9" i="8"/>
  <c r="R10" i="2" s="1"/>
  <c r="H9" i="8"/>
  <c r="P10" i="2" s="1"/>
  <c r="F9" i="8"/>
  <c r="G9" i="8" s="1"/>
  <c r="O10" i="2" s="1"/>
  <c r="I9" i="8"/>
  <c r="J9" i="8" s="1"/>
  <c r="Q10" i="2" s="1"/>
  <c r="H12" i="8"/>
  <c r="P13" i="2" s="1"/>
  <c r="F14" i="8"/>
  <c r="G14" i="8" s="1"/>
  <c r="O15" i="2" s="1"/>
  <c r="I13" i="8"/>
  <c r="J13" i="8" s="1"/>
  <c r="Q14" i="2" s="1"/>
  <c r="K14" i="8"/>
  <c r="R15" i="2" s="1"/>
  <c r="F13" i="8"/>
  <c r="G13" i="8" s="1"/>
  <c r="O14" i="2" s="1"/>
  <c r="I12" i="8"/>
  <c r="J12" i="8" s="1"/>
  <c r="Q13" i="2" s="1"/>
  <c r="E8" i="8"/>
  <c r="S9" i="2" s="1"/>
  <c r="I8" i="8"/>
  <c r="J8" i="8" s="1"/>
  <c r="Q9" i="2" s="1"/>
  <c r="H8" i="8"/>
  <c r="M9" i="2"/>
  <c r="F8" i="8"/>
  <c r="G8" i="8" s="1"/>
  <c r="K8" i="8"/>
  <c r="R9" i="2" s="1"/>
  <c r="I7" i="8"/>
  <c r="J7" i="8" s="1"/>
  <c r="Q8" i="2" s="1"/>
  <c r="H7" i="8"/>
  <c r="K7" i="8"/>
  <c r="F7" i="8"/>
  <c r="G7" i="8" s="1"/>
  <c r="E7" i="8"/>
  <c r="S8" i="2" s="1"/>
  <c r="M8" i="2"/>
  <c r="E6" i="8"/>
  <c r="S7" i="2" s="1"/>
  <c r="I6" i="8"/>
  <c r="J6" i="8" s="1"/>
  <c r="Q7" i="2" s="1"/>
  <c r="M7" i="2"/>
  <c r="H6" i="8"/>
  <c r="F6" i="8"/>
  <c r="G6" i="8" s="1"/>
  <c r="O7" i="2" s="1"/>
  <c r="K6" i="8"/>
  <c r="R7" i="2" s="1"/>
  <c r="D1" i="8"/>
  <c r="M2" i="2" s="1"/>
  <c r="B19" i="8"/>
  <c r="D19" i="8" s="1"/>
  <c r="E19" i="8" s="1"/>
  <c r="D18" i="8"/>
  <c r="E18" i="8" s="1"/>
  <c r="G18" i="8" s="1"/>
  <c r="H18" i="8" s="1"/>
  <c r="E4" i="8"/>
  <c r="K4" i="8"/>
  <c r="H4" i="8"/>
  <c r="I4" i="8"/>
  <c r="J4" i="8" s="1"/>
  <c r="F4" i="8"/>
  <c r="G4" i="8" s="1"/>
  <c r="E3" i="8"/>
  <c r="F3" i="8"/>
  <c r="G3" i="8" s="1"/>
  <c r="H3" i="8"/>
  <c r="I3" i="8"/>
  <c r="J3" i="8" s="1"/>
  <c r="K3" i="8"/>
  <c r="E2" i="8"/>
  <c r="I2" i="8"/>
  <c r="J2" i="8" s="1"/>
  <c r="F2" i="8"/>
  <c r="G2" i="8" s="1"/>
  <c r="K2" i="8"/>
  <c r="H2" i="8"/>
  <c r="P47" i="8"/>
  <c r="Q45" i="8"/>
  <c r="R44" i="8"/>
  <c r="S44" i="8"/>
  <c r="T44" i="8" s="1"/>
  <c r="U44" i="8"/>
  <c r="O38" i="8"/>
  <c r="Q37" i="8"/>
  <c r="S36" i="8"/>
  <c r="T36" i="8" s="1"/>
  <c r="R36" i="8"/>
  <c r="U36" i="8"/>
  <c r="V27" i="8"/>
  <c r="W27" i="8" s="1"/>
  <c r="U27" i="8"/>
  <c r="S27" i="8"/>
  <c r="T27" i="8" s="1"/>
  <c r="O29" i="8"/>
  <c r="Q29" i="8" s="1"/>
  <c r="P31" i="8"/>
  <c r="Q18" i="8"/>
  <c r="E5" i="8"/>
  <c r="S6" i="2" s="1"/>
  <c r="K5" i="8"/>
  <c r="F5" i="8"/>
  <c r="G5" i="8" s="1"/>
  <c r="I5" i="8"/>
  <c r="J5" i="8" s="1"/>
  <c r="H5" i="8"/>
  <c r="N19" i="8"/>
  <c r="P19" i="8"/>
  <c r="A20" i="8"/>
  <c r="B20" i="8" l="1"/>
  <c r="C20" i="8"/>
  <c r="R8" i="2"/>
  <c r="P9" i="2"/>
  <c r="P8" i="2"/>
  <c r="O9" i="2"/>
  <c r="O8" i="2"/>
  <c r="P7" i="2"/>
  <c r="L18" i="8"/>
  <c r="F18" i="8"/>
  <c r="I18" i="8"/>
  <c r="E6" i="4" s="1"/>
  <c r="J18" i="8"/>
  <c r="K18" i="8" s="1"/>
  <c r="D20" i="8"/>
  <c r="E20" i="8" s="1"/>
  <c r="N20" i="8"/>
  <c r="R6" i="2"/>
  <c r="P6" i="2"/>
  <c r="Q6" i="2"/>
  <c r="O6" i="2"/>
  <c r="D6" i="4"/>
  <c r="P48" i="8"/>
  <c r="U45" i="8"/>
  <c r="S45" i="8"/>
  <c r="T45" i="8" s="1"/>
  <c r="R45" i="8"/>
  <c r="X44" i="8"/>
  <c r="V44" i="8"/>
  <c r="W44" i="8" s="1"/>
  <c r="Q46" i="8"/>
  <c r="X36" i="8"/>
  <c r="V36" i="8"/>
  <c r="W36" i="8" s="1"/>
  <c r="R37" i="8"/>
  <c r="S37" i="8"/>
  <c r="T37" i="8" s="1"/>
  <c r="U37" i="8"/>
  <c r="O39" i="8"/>
  <c r="Q38" i="8"/>
  <c r="O30" i="8"/>
  <c r="Q30" i="8" s="1"/>
  <c r="S28" i="8"/>
  <c r="T28" i="8" s="1"/>
  <c r="R28" i="8"/>
  <c r="X28" i="8" s="1"/>
  <c r="U28" i="8"/>
  <c r="R18" i="8"/>
  <c r="X18" i="8" s="1"/>
  <c r="S18" i="8"/>
  <c r="T18" i="8" s="1"/>
  <c r="U18" i="8"/>
  <c r="Q19" i="8"/>
  <c r="U19" i="8" s="1"/>
  <c r="P20" i="8"/>
  <c r="G19" i="8"/>
  <c r="H19" i="8" s="1"/>
  <c r="D7" i="4" s="1"/>
  <c r="F19" i="8"/>
  <c r="J19" i="8"/>
  <c r="K19" i="8" s="1"/>
  <c r="F7" i="4" s="1"/>
  <c r="L19" i="8"/>
  <c r="I19" i="8"/>
  <c r="E7" i="4" s="1"/>
  <c r="A21" i="8"/>
  <c r="B21" i="8" l="1"/>
  <c r="C21" i="8"/>
  <c r="D21" i="8"/>
  <c r="E21" i="8" s="1"/>
  <c r="N21" i="8"/>
  <c r="F6" i="4"/>
  <c r="Q48" i="8"/>
  <c r="Q47" i="8"/>
  <c r="R46" i="8"/>
  <c r="S46" i="8"/>
  <c r="T46" i="8" s="1"/>
  <c r="U46" i="8"/>
  <c r="X45" i="8"/>
  <c r="V45" i="8"/>
  <c r="W45" i="8" s="1"/>
  <c r="S38" i="8"/>
  <c r="T38" i="8" s="1"/>
  <c r="R38" i="8"/>
  <c r="U38" i="8"/>
  <c r="V37" i="8"/>
  <c r="W37" i="8" s="1"/>
  <c r="X37" i="8"/>
  <c r="O40" i="8"/>
  <c r="Q40" i="8" s="1"/>
  <c r="Q39" i="8"/>
  <c r="V18" i="8"/>
  <c r="W18" i="8" s="1"/>
  <c r="V28" i="8"/>
  <c r="W28" i="8" s="1"/>
  <c r="R29" i="8"/>
  <c r="X29" i="8" s="1"/>
  <c r="U29" i="8"/>
  <c r="S29" i="8"/>
  <c r="T29" i="8" s="1"/>
  <c r="O31" i="8"/>
  <c r="R19" i="8"/>
  <c r="S19" i="8"/>
  <c r="T19" i="8" s="1"/>
  <c r="Q20" i="8"/>
  <c r="U20" i="8" s="1"/>
  <c r="P21" i="8"/>
  <c r="F20" i="8"/>
  <c r="J20" i="8"/>
  <c r="K20" i="8" s="1"/>
  <c r="F8" i="4" s="1"/>
  <c r="I20" i="8"/>
  <c r="E8" i="4" s="1"/>
  <c r="L20" i="8"/>
  <c r="G20" i="8"/>
  <c r="H20" i="8" s="1"/>
  <c r="D8" i="4" s="1"/>
  <c r="A22" i="8"/>
  <c r="B22" i="8" l="1"/>
  <c r="C22" i="8"/>
  <c r="D22" i="8"/>
  <c r="E22" i="8" s="1"/>
  <c r="N22" i="8"/>
  <c r="S48" i="8"/>
  <c r="T48" i="8" s="1"/>
  <c r="R48" i="8"/>
  <c r="U48" i="8"/>
  <c r="U47" i="8"/>
  <c r="S47" i="8"/>
  <c r="T47" i="8" s="1"/>
  <c r="R47" i="8"/>
  <c r="X46" i="8"/>
  <c r="V46" i="8"/>
  <c r="W46" i="8" s="1"/>
  <c r="R39" i="8"/>
  <c r="U39" i="8"/>
  <c r="S39" i="8"/>
  <c r="T39" i="8" s="1"/>
  <c r="U40" i="8"/>
  <c r="S40" i="8"/>
  <c r="T40" i="8" s="1"/>
  <c r="R40" i="8"/>
  <c r="X38" i="8"/>
  <c r="V38" i="8"/>
  <c r="W38" i="8" s="1"/>
  <c r="V19" i="8"/>
  <c r="W19" i="8" s="1"/>
  <c r="X19" i="8"/>
  <c r="V29" i="8"/>
  <c r="W29" i="8" s="1"/>
  <c r="Q31" i="8"/>
  <c r="U30" i="8"/>
  <c r="S30" i="8"/>
  <c r="T30" i="8" s="1"/>
  <c r="R30" i="8"/>
  <c r="X30" i="8" s="1"/>
  <c r="R20" i="8"/>
  <c r="S20" i="8"/>
  <c r="T20" i="8" s="1"/>
  <c r="Q21" i="8"/>
  <c r="U21" i="8" s="1"/>
  <c r="P22" i="8"/>
  <c r="I21" i="8"/>
  <c r="E9" i="4" s="1"/>
  <c r="F21" i="8"/>
  <c r="L21" i="8"/>
  <c r="J21" i="8"/>
  <c r="K21" i="8" s="1"/>
  <c r="F9" i="4" s="1"/>
  <c r="G21" i="8"/>
  <c r="H21" i="8" s="1"/>
  <c r="D9" i="4" s="1"/>
  <c r="A23" i="8"/>
  <c r="B23" i="8" l="1"/>
  <c r="C23" i="8"/>
  <c r="D23" i="8"/>
  <c r="N23" i="8"/>
  <c r="X47" i="8"/>
  <c r="V47" i="8"/>
  <c r="W47" i="8" s="1"/>
  <c r="V48" i="8"/>
  <c r="W48" i="8" s="1"/>
  <c r="X48" i="8"/>
  <c r="X40" i="8"/>
  <c r="V40" i="8"/>
  <c r="W40" i="8" s="1"/>
  <c r="V39" i="8"/>
  <c r="W39" i="8" s="1"/>
  <c r="X39" i="8"/>
  <c r="V20" i="8"/>
  <c r="W20" i="8" s="1"/>
  <c r="X20" i="8"/>
  <c r="V30" i="8"/>
  <c r="W30" i="8" s="1"/>
  <c r="R31" i="8"/>
  <c r="X31" i="8" s="1"/>
  <c r="S31" i="8"/>
  <c r="T31" i="8" s="1"/>
  <c r="U31" i="8"/>
  <c r="R21" i="8"/>
  <c r="S21" i="8"/>
  <c r="T21" i="8" s="1"/>
  <c r="Q22" i="8"/>
  <c r="U22" i="8" s="1"/>
  <c r="G22" i="8"/>
  <c r="H22" i="8" s="1"/>
  <c r="D10" i="4" s="1"/>
  <c r="F22" i="8"/>
  <c r="L22" i="8"/>
  <c r="I22" i="8"/>
  <c r="E10" i="4" s="1"/>
  <c r="J22" i="8"/>
  <c r="K22" i="8" s="1"/>
  <c r="F10" i="4" s="1"/>
  <c r="A24" i="8"/>
  <c r="E23" i="8"/>
  <c r="B24" i="8" l="1"/>
  <c r="C24" i="8"/>
  <c r="D24" i="8"/>
  <c r="E24" i="8" s="1"/>
  <c r="N24" i="8"/>
  <c r="V21" i="8"/>
  <c r="W21" i="8" s="1"/>
  <c r="X21" i="8"/>
  <c r="V31" i="8"/>
  <c r="W31" i="8" s="1"/>
  <c r="R22" i="8"/>
  <c r="S22" i="8"/>
  <c r="T22" i="8" s="1"/>
  <c r="G23" i="8"/>
  <c r="H23" i="8" s="1"/>
  <c r="D11" i="4" s="1"/>
  <c r="I23" i="8"/>
  <c r="E11" i="4" s="1"/>
  <c r="L23" i="8"/>
  <c r="J23" i="8"/>
  <c r="K23" i="8" s="1"/>
  <c r="F11" i="4" s="1"/>
  <c r="F23" i="8"/>
  <c r="A25" i="8"/>
  <c r="B25" i="8" l="1"/>
  <c r="C25" i="8"/>
  <c r="D25" i="8"/>
  <c r="E25" i="8" s="1"/>
  <c r="N25" i="8"/>
  <c r="V22" i="8"/>
  <c r="W22" i="8" s="1"/>
  <c r="X22" i="8"/>
  <c r="A26" i="8"/>
  <c r="G24" i="8"/>
  <c r="H24" i="8" s="1"/>
  <c r="D12" i="4" s="1"/>
  <c r="L24" i="8"/>
  <c r="F24" i="8"/>
  <c r="I24" i="8"/>
  <c r="E12" i="4" s="1"/>
  <c r="J24" i="8"/>
  <c r="K24" i="8" s="1"/>
  <c r="F12" i="4" s="1"/>
  <c r="B26" i="8" l="1"/>
  <c r="C26" i="8"/>
  <c r="D26" i="8"/>
  <c r="N26" i="8"/>
  <c r="I25" i="8"/>
  <c r="E13" i="4" s="1"/>
  <c r="J25" i="8"/>
  <c r="K25" i="8" s="1"/>
  <c r="F13" i="4" s="1"/>
  <c r="L25" i="8"/>
  <c r="G25" i="8"/>
  <c r="H25" i="8" s="1"/>
  <c r="D13" i="4" s="1"/>
  <c r="F25" i="8"/>
  <c r="A27" i="8"/>
  <c r="B27" i="8" l="1"/>
  <c r="D27" i="8" s="1"/>
  <c r="E27" i="8" s="1"/>
  <c r="C27" i="8"/>
  <c r="N27" i="8"/>
  <c r="E26" i="8"/>
  <c r="F26" i="8" s="1"/>
  <c r="A28" i="8"/>
  <c r="B28" i="8" l="1"/>
  <c r="C28" i="8"/>
  <c r="D28" i="8"/>
  <c r="E28" i="8" s="1"/>
  <c r="N28" i="8"/>
  <c r="L26" i="8"/>
  <c r="G26" i="8"/>
  <c r="H26" i="8" s="1"/>
  <c r="D14" i="4" s="1"/>
  <c r="J26" i="8"/>
  <c r="K26" i="8" s="1"/>
  <c r="F14" i="4" s="1"/>
  <c r="I26" i="8"/>
  <c r="E14" i="4" s="1"/>
  <c r="F27" i="8"/>
  <c r="J27" i="8"/>
  <c r="K27" i="8" s="1"/>
  <c r="F15" i="4" s="1"/>
  <c r="L27" i="8"/>
  <c r="I27" i="8"/>
  <c r="E15" i="4" s="1"/>
  <c r="G27" i="8"/>
  <c r="H27" i="8" s="1"/>
  <c r="D15" i="4" s="1"/>
  <c r="A29" i="8"/>
  <c r="B29" i="8" l="1"/>
  <c r="D29" i="8" s="1"/>
  <c r="E29" i="8" s="1"/>
  <c r="C29" i="8"/>
  <c r="N29" i="8"/>
  <c r="L28" i="8"/>
  <c r="J28" i="8"/>
  <c r="K28" i="8" s="1"/>
  <c r="F16" i="4" s="1"/>
  <c r="G28" i="8"/>
  <c r="H28" i="8" s="1"/>
  <c r="D16" i="4" s="1"/>
  <c r="F28" i="8"/>
  <c r="I28" i="8"/>
  <c r="E16" i="4" s="1"/>
  <c r="A30" i="8"/>
  <c r="B30" i="8" l="1"/>
  <c r="C30" i="8"/>
  <c r="D30" i="8"/>
  <c r="E30" i="8" s="1"/>
  <c r="N30" i="8"/>
  <c r="F29" i="8"/>
  <c r="J29" i="8"/>
  <c r="K29" i="8" s="1"/>
  <c r="F17" i="4" s="1"/>
  <c r="L29" i="8"/>
  <c r="G29" i="8"/>
  <c r="H29" i="8" s="1"/>
  <c r="D17" i="4" s="1"/>
  <c r="I29" i="8"/>
  <c r="E17" i="4" s="1"/>
  <c r="A31" i="8"/>
  <c r="B31" i="8" l="1"/>
  <c r="C31" i="8"/>
  <c r="D31" i="8"/>
  <c r="E31" i="8" s="1"/>
  <c r="N31" i="8"/>
  <c r="I30" i="8"/>
  <c r="E18" i="4" s="1"/>
  <c r="J30" i="8"/>
  <c r="K30" i="8" s="1"/>
  <c r="F18" i="4" s="1"/>
  <c r="L30" i="8"/>
  <c r="F30" i="8"/>
  <c r="G30" i="8"/>
  <c r="H30" i="8" s="1"/>
  <c r="D18" i="4" s="1"/>
  <c r="A32" i="8"/>
  <c r="B32" i="8" l="1"/>
  <c r="D32" i="8" s="1"/>
  <c r="E32" i="8" s="1"/>
  <c r="C32" i="8"/>
  <c r="N32" i="8"/>
  <c r="I31" i="8"/>
  <c r="E19" i="4" s="1"/>
  <c r="L31" i="8"/>
  <c r="F31" i="8"/>
  <c r="G31" i="8"/>
  <c r="H31" i="8" s="1"/>
  <c r="D19" i="4" s="1"/>
  <c r="J31" i="8"/>
  <c r="K31" i="8" s="1"/>
  <c r="F19" i="4" s="1"/>
  <c r="A33" i="8"/>
  <c r="B33" i="8" l="1"/>
  <c r="C33" i="8"/>
  <c r="D33" i="8"/>
  <c r="N33" i="8"/>
  <c r="A34" i="8"/>
  <c r="F32" i="8"/>
  <c r="L32" i="8"/>
  <c r="I32" i="8"/>
  <c r="E20" i="4" s="1"/>
  <c r="J32" i="8"/>
  <c r="K32" i="8" s="1"/>
  <c r="F20" i="4" s="1"/>
  <c r="G32" i="8"/>
  <c r="H32" i="8" s="1"/>
  <c r="D20" i="4" s="1"/>
  <c r="B34" i="8" l="1"/>
  <c r="C34" i="8"/>
  <c r="D34" i="8"/>
  <c r="E34" i="8" s="1"/>
  <c r="N34" i="8"/>
  <c r="E33" i="8"/>
  <c r="I33" i="8" s="1"/>
  <c r="E21" i="4" s="1"/>
  <c r="A35" i="8"/>
  <c r="B35" i="8" l="1"/>
  <c r="C35" i="8"/>
  <c r="D35" i="8"/>
  <c r="E35" i="8" s="1"/>
  <c r="N35" i="8"/>
  <c r="L33" i="8"/>
  <c r="J33" i="8"/>
  <c r="K33" i="8" s="1"/>
  <c r="F21" i="4" s="1"/>
  <c r="F33" i="8"/>
  <c r="G33" i="8"/>
  <c r="H33" i="8" s="1"/>
  <c r="D21" i="4" s="1"/>
  <c r="I34" i="8"/>
  <c r="E22" i="4" s="1"/>
  <c r="L34" i="8"/>
  <c r="J34" i="8"/>
  <c r="K34" i="8" s="1"/>
  <c r="F22" i="4" s="1"/>
  <c r="G34" i="8"/>
  <c r="H34" i="8" s="1"/>
  <c r="D22" i="4" s="1"/>
  <c r="F34" i="8"/>
  <c r="A36" i="8"/>
  <c r="B36" i="8" l="1"/>
  <c r="C36" i="8"/>
  <c r="D36" i="8"/>
  <c r="E36" i="8" s="1"/>
  <c r="N36" i="8"/>
  <c r="A37" i="8"/>
  <c r="L35" i="8"/>
  <c r="J35" i="8"/>
  <c r="K35" i="8" s="1"/>
  <c r="F23" i="4" s="1"/>
  <c r="G35" i="8"/>
  <c r="H35" i="8" s="1"/>
  <c r="D23" i="4" s="1"/>
  <c r="I35" i="8"/>
  <c r="E23" i="4" s="1"/>
  <c r="F35" i="8"/>
  <c r="B37" i="8" l="1"/>
  <c r="C37" i="8"/>
  <c r="D37" i="8"/>
  <c r="E37" i="8" s="1"/>
  <c r="N37" i="8"/>
  <c r="F36" i="8"/>
  <c r="J36" i="8"/>
  <c r="K36" i="8" s="1"/>
  <c r="F24" i="4" s="1"/>
  <c r="L36" i="8"/>
  <c r="G36" i="8"/>
  <c r="H36" i="8" s="1"/>
  <c r="D24" i="4" s="1"/>
  <c r="I36" i="8"/>
  <c r="E24" i="4" s="1"/>
  <c r="A38" i="8"/>
  <c r="B38" i="8" l="1"/>
  <c r="D38" i="8" s="1"/>
  <c r="E38" i="8" s="1"/>
  <c r="C38" i="8"/>
  <c r="N38" i="8"/>
  <c r="G37" i="8"/>
  <c r="H37" i="8" s="1"/>
  <c r="D25" i="4" s="1"/>
  <c r="I37" i="8"/>
  <c r="E25" i="4" s="1"/>
  <c r="F37" i="8"/>
  <c r="J37" i="8"/>
  <c r="K37" i="8" s="1"/>
  <c r="F25" i="4" s="1"/>
  <c r="L37" i="8"/>
  <c r="A39" i="8"/>
  <c r="B39" i="8" l="1"/>
  <c r="C39" i="8"/>
  <c r="D39" i="8"/>
  <c r="N39" i="8"/>
  <c r="A40" i="8"/>
  <c r="I38" i="8"/>
  <c r="E26" i="4" s="1"/>
  <c r="G38" i="8"/>
  <c r="H38" i="8" s="1"/>
  <c r="D26" i="4" s="1"/>
  <c r="L38" i="8"/>
  <c r="J38" i="8"/>
  <c r="K38" i="8" s="1"/>
  <c r="F26" i="4" s="1"/>
  <c r="F38" i="8"/>
  <c r="B40" i="8" l="1"/>
  <c r="C40" i="8"/>
  <c r="D40" i="8"/>
  <c r="E40" i="8" s="1"/>
  <c r="N40" i="8"/>
  <c r="E39" i="8"/>
  <c r="G39" i="8" s="1"/>
  <c r="H39" i="8" s="1"/>
  <c r="D27" i="4" s="1"/>
  <c r="A41" i="8"/>
  <c r="B41" i="8" l="1"/>
  <c r="D41" i="8" s="1"/>
  <c r="E41" i="8" s="1"/>
  <c r="C41" i="8"/>
  <c r="N41" i="8"/>
  <c r="F39" i="8"/>
  <c r="L39" i="8"/>
  <c r="J39" i="8"/>
  <c r="K39" i="8" s="1"/>
  <c r="F27" i="4" s="1"/>
  <c r="I39" i="8"/>
  <c r="E27" i="4" s="1"/>
  <c r="J40" i="8"/>
  <c r="K40" i="8" s="1"/>
  <c r="F28" i="4" s="1"/>
  <c r="I40" i="8"/>
  <c r="E28" i="4" s="1"/>
  <c r="G40" i="8"/>
  <c r="H40" i="8" s="1"/>
  <c r="D28" i="4" s="1"/>
  <c r="F40" i="8"/>
  <c r="L40" i="8"/>
  <c r="A42" i="8"/>
  <c r="B42" i="8" l="1"/>
  <c r="D42" i="8" s="1"/>
  <c r="E42" i="8" s="1"/>
  <c r="C42" i="8"/>
  <c r="N42" i="8"/>
  <c r="L41" i="8"/>
  <c r="F41" i="8"/>
  <c r="G41" i="8"/>
  <c r="H41" i="8" s="1"/>
  <c r="D29" i="4" s="1"/>
  <c r="I41" i="8"/>
  <c r="E29" i="4" s="1"/>
  <c r="J41" i="8"/>
  <c r="K41" i="8" s="1"/>
  <c r="F29" i="4" s="1"/>
  <c r="A43" i="8"/>
  <c r="B43" i="8" l="1"/>
  <c r="D43" i="8" s="1"/>
  <c r="E43" i="8" s="1"/>
  <c r="C43" i="8"/>
  <c r="N43" i="8"/>
  <c r="I42" i="8"/>
  <c r="E30" i="4" s="1"/>
  <c r="L42" i="8"/>
  <c r="G42" i="8"/>
  <c r="H42" i="8" s="1"/>
  <c r="D30" i="4" s="1"/>
  <c r="F42" i="8"/>
  <c r="J42" i="8"/>
  <c r="K42" i="8" s="1"/>
  <c r="F30" i="4" s="1"/>
  <c r="A44" i="8"/>
  <c r="B44" i="8" l="1"/>
  <c r="C44" i="8"/>
  <c r="D44" i="8"/>
  <c r="E44" i="8" s="1"/>
  <c r="N44" i="8"/>
  <c r="A45" i="8"/>
  <c r="J43" i="8"/>
  <c r="K43" i="8" s="1"/>
  <c r="F31" i="4" s="1"/>
  <c r="L43" i="8"/>
  <c r="I43" i="8"/>
  <c r="E31" i="4" s="1"/>
  <c r="G43" i="8"/>
  <c r="H43" i="8" s="1"/>
  <c r="D31" i="4" s="1"/>
  <c r="F43" i="8"/>
  <c r="B45" i="8" l="1"/>
  <c r="C45" i="8"/>
  <c r="D45" i="8"/>
  <c r="E45" i="8" s="1"/>
  <c r="N45" i="8"/>
  <c r="L44" i="8"/>
  <c r="I44" i="8"/>
  <c r="E32" i="4" s="1"/>
  <c r="G44" i="8"/>
  <c r="H44" i="8" s="1"/>
  <c r="D32" i="4" s="1"/>
  <c r="F44" i="8"/>
  <c r="J44" i="8"/>
  <c r="K44" i="8" s="1"/>
  <c r="F32" i="4" s="1"/>
  <c r="A46" i="8"/>
  <c r="B46" i="8" l="1"/>
  <c r="C46" i="8"/>
  <c r="D46" i="8"/>
  <c r="E46" i="8" s="1"/>
  <c r="N46" i="8"/>
  <c r="G45" i="8"/>
  <c r="H45" i="8" s="1"/>
  <c r="D33" i="4" s="1"/>
  <c r="I45" i="8"/>
  <c r="E33" i="4" s="1"/>
  <c r="J45" i="8"/>
  <c r="K45" i="8" s="1"/>
  <c r="F33" i="4" s="1"/>
  <c r="L45" i="8"/>
  <c r="F45" i="8"/>
  <c r="A47" i="8"/>
  <c r="B47" i="8" l="1"/>
  <c r="C47" i="8"/>
  <c r="D47" i="8"/>
  <c r="E47" i="8" s="1"/>
  <c r="N47" i="8"/>
  <c r="G46" i="8"/>
  <c r="H46" i="8" s="1"/>
  <c r="D34" i="4" s="1"/>
  <c r="F46" i="8"/>
  <c r="J46" i="8"/>
  <c r="K46" i="8" s="1"/>
  <c r="F34" i="4" s="1"/>
  <c r="I46" i="8"/>
  <c r="E34" i="4" s="1"/>
  <c r="L46" i="8"/>
  <c r="A48" i="8"/>
  <c r="B48" i="8" l="1"/>
  <c r="C48" i="8"/>
  <c r="D48" i="8"/>
  <c r="E48" i="8" s="1"/>
  <c r="N48" i="8"/>
  <c r="J47" i="8"/>
  <c r="K47" i="8" s="1"/>
  <c r="F35" i="4" s="1"/>
  <c r="L47" i="8"/>
  <c r="F47" i="8"/>
  <c r="G47" i="8"/>
  <c r="H47" i="8" s="1"/>
  <c r="D35" i="4" s="1"/>
  <c r="I47" i="8"/>
  <c r="E35" i="4" s="1"/>
  <c r="A49" i="8"/>
  <c r="B49" i="8" l="1"/>
  <c r="D49" i="8" s="1"/>
  <c r="E49" i="8" s="1"/>
  <c r="C49" i="8"/>
  <c r="N49" i="8"/>
  <c r="A50" i="8"/>
  <c r="G48" i="8"/>
  <c r="H48" i="8" s="1"/>
  <c r="F48" i="8"/>
  <c r="L48" i="8"/>
  <c r="J48" i="8"/>
  <c r="K48" i="8" s="1"/>
  <c r="I48" i="8"/>
  <c r="B50" i="8" l="1"/>
  <c r="C50" i="8"/>
  <c r="D50" i="8"/>
  <c r="E50" i="8" s="1"/>
  <c r="N50" i="8"/>
  <c r="L49" i="8"/>
  <c r="I49" i="8"/>
  <c r="G49" i="8"/>
  <c r="H49" i="8" s="1"/>
  <c r="F49" i="8"/>
  <c r="J49" i="8"/>
  <c r="K49" i="8" s="1"/>
  <c r="A51" i="8"/>
  <c r="B51" i="8" l="1"/>
  <c r="D51" i="8" s="1"/>
  <c r="E51" i="8" s="1"/>
  <c r="C51" i="8"/>
  <c r="N51" i="8"/>
  <c r="I50" i="8"/>
  <c r="F50" i="8"/>
  <c r="G50" i="8"/>
  <c r="H50" i="8" s="1"/>
  <c r="J50" i="8"/>
  <c r="K50" i="8" s="1"/>
  <c r="L50" i="8"/>
  <c r="A52" i="8"/>
  <c r="B52" i="8" l="1"/>
  <c r="C52" i="8"/>
  <c r="D52" i="8"/>
  <c r="E52" i="8" s="1"/>
  <c r="N52" i="8"/>
  <c r="I51" i="8"/>
  <c r="J51" i="8"/>
  <c r="K51" i="8" s="1"/>
  <c r="G51" i="8"/>
  <c r="H51" i="8" s="1"/>
  <c r="L51" i="8"/>
  <c r="F51" i="8"/>
  <c r="A53" i="8"/>
  <c r="B53" i="8" l="1"/>
  <c r="C53" i="8"/>
  <c r="D53" i="8"/>
  <c r="E53" i="8" s="1"/>
  <c r="N53" i="8"/>
  <c r="J52" i="8"/>
  <c r="K52" i="8" s="1"/>
  <c r="L52" i="8"/>
  <c r="F52" i="8"/>
  <c r="I52" i="8"/>
  <c r="G52" i="8"/>
  <c r="H52" i="8" s="1"/>
  <c r="A54" i="8"/>
  <c r="B54" i="8" l="1"/>
  <c r="C54" i="8"/>
  <c r="D54" i="8"/>
  <c r="E54" i="8" s="1"/>
  <c r="N54" i="8"/>
  <c r="L53" i="8"/>
  <c r="I53" i="8"/>
  <c r="F53" i="8"/>
  <c r="G53" i="8"/>
  <c r="H53" i="8" s="1"/>
  <c r="J53" i="8"/>
  <c r="K53" i="8" s="1"/>
  <c r="A55" i="8"/>
  <c r="B55" i="8" l="1"/>
  <c r="C55" i="8"/>
  <c r="D55" i="8"/>
  <c r="E55" i="8" s="1"/>
  <c r="N55" i="8"/>
  <c r="I54" i="8"/>
  <c r="G54" i="8"/>
  <c r="H54" i="8" s="1"/>
  <c r="F54" i="8"/>
  <c r="J54" i="8"/>
  <c r="K54" i="8" s="1"/>
  <c r="L54" i="8"/>
  <c r="A56" i="8"/>
  <c r="B56" i="8" l="1"/>
  <c r="C56" i="8"/>
  <c r="D56" i="8"/>
  <c r="E56" i="8" s="1"/>
  <c r="N56" i="8"/>
  <c r="I55" i="8"/>
  <c r="J55" i="8"/>
  <c r="K55" i="8" s="1"/>
  <c r="G55" i="8"/>
  <c r="H55" i="8" s="1"/>
  <c r="L55" i="8"/>
  <c r="F55" i="8"/>
  <c r="A57" i="8"/>
  <c r="B57" i="8" l="1"/>
  <c r="C57" i="8"/>
  <c r="D57" i="8"/>
  <c r="E57" i="8" s="1"/>
  <c r="N57" i="8"/>
  <c r="F56" i="8"/>
  <c r="J56" i="8"/>
  <c r="K56" i="8" s="1"/>
  <c r="L56" i="8"/>
  <c r="I56" i="8"/>
  <c r="G56" i="8"/>
  <c r="H56" i="8" s="1"/>
  <c r="A58" i="8"/>
  <c r="B58" i="8" l="1"/>
  <c r="C58" i="8"/>
  <c r="D58" i="8"/>
  <c r="N58" i="8"/>
  <c r="F57" i="8"/>
  <c r="J57" i="8"/>
  <c r="K57" i="8" s="1"/>
  <c r="I57" i="8"/>
  <c r="G57" i="8"/>
  <c r="H57" i="8" s="1"/>
  <c r="L57" i="8"/>
  <c r="A59" i="8"/>
  <c r="B59" i="8" l="1"/>
  <c r="C59" i="8"/>
  <c r="D59" i="8"/>
  <c r="E59" i="8" s="1"/>
  <c r="N59" i="8"/>
  <c r="E58" i="8"/>
  <c r="G58" i="8" s="1"/>
  <c r="H58" i="8" s="1"/>
  <c r="A60" i="8"/>
  <c r="B60" i="8" l="1"/>
  <c r="C60" i="8"/>
  <c r="D60" i="8"/>
  <c r="E60" i="8" s="1"/>
  <c r="N60" i="8"/>
  <c r="J58" i="8"/>
  <c r="K58" i="8" s="1"/>
  <c r="I58" i="8"/>
  <c r="F58" i="8"/>
  <c r="L58" i="8"/>
  <c r="F59" i="8"/>
  <c r="I59" i="8"/>
  <c r="G59" i="8"/>
  <c r="H59" i="8" s="1"/>
  <c r="L59" i="8"/>
  <c r="J59" i="8"/>
  <c r="K59" i="8" s="1"/>
  <c r="A61" i="8"/>
  <c r="B61" i="8" l="1"/>
  <c r="C61" i="8"/>
  <c r="D61" i="8"/>
  <c r="E61" i="8" s="1"/>
  <c r="N61" i="8"/>
  <c r="I60" i="8"/>
  <c r="G60" i="8"/>
  <c r="H60" i="8" s="1"/>
  <c r="L60" i="8"/>
  <c r="J60" i="8"/>
  <c r="K60" i="8" s="1"/>
  <c r="F60" i="8"/>
  <c r="A62" i="8"/>
  <c r="B62" i="8" l="1"/>
  <c r="C62" i="8"/>
  <c r="D62" i="8"/>
  <c r="E62" i="8" s="1"/>
  <c r="N62" i="8"/>
  <c r="J61" i="8"/>
  <c r="K61" i="8" s="1"/>
  <c r="G61" i="8"/>
  <c r="H61" i="8" s="1"/>
  <c r="F61" i="8"/>
  <c r="I61" i="8"/>
  <c r="L61" i="8"/>
  <c r="A63" i="8"/>
  <c r="B63" i="8" l="1"/>
  <c r="C63" i="8"/>
  <c r="D63" i="8"/>
  <c r="E63" i="8" s="1"/>
  <c r="N63" i="8"/>
  <c r="F62" i="8"/>
  <c r="L62" i="8"/>
  <c r="J62" i="8"/>
  <c r="K62" i="8" s="1"/>
  <c r="G62" i="8"/>
  <c r="H62" i="8" s="1"/>
  <c r="I62" i="8"/>
  <c r="A64" i="8"/>
  <c r="B64" i="8" l="1"/>
  <c r="D64" i="8" s="1"/>
  <c r="E64" i="8" s="1"/>
  <c r="C64" i="8"/>
  <c r="N64" i="8"/>
  <c r="A65" i="8"/>
  <c r="L63" i="8"/>
  <c r="J63" i="8"/>
  <c r="K63" i="8" s="1"/>
  <c r="I63" i="8"/>
  <c r="F63" i="8"/>
  <c r="G63" i="8"/>
  <c r="H63" i="8" s="1"/>
  <c r="B65" i="8" l="1"/>
  <c r="D65" i="8" s="1"/>
  <c r="E65" i="8" s="1"/>
  <c r="C65" i="8"/>
  <c r="N65" i="8"/>
  <c r="J64" i="8"/>
  <c r="K64" i="8" s="1"/>
  <c r="G64" i="8"/>
  <c r="H64" i="8" s="1"/>
  <c r="I64" i="8"/>
  <c r="F64" i="8"/>
  <c r="L64" i="8"/>
  <c r="A66" i="8"/>
  <c r="B66" i="8" l="1"/>
  <c r="C66" i="8"/>
  <c r="D66" i="8"/>
  <c r="E66" i="8" s="1"/>
  <c r="N66" i="8"/>
  <c r="G65" i="8"/>
  <c r="H65" i="8" s="1"/>
  <c r="J65" i="8"/>
  <c r="K65" i="8" s="1"/>
  <c r="L65" i="8"/>
  <c r="F65" i="8"/>
  <c r="I65" i="8"/>
  <c r="A67" i="8"/>
  <c r="B67" i="8" l="1"/>
  <c r="D67" i="8" s="1"/>
  <c r="E67" i="8" s="1"/>
  <c r="C67" i="8"/>
  <c r="N67" i="8"/>
  <c r="J66" i="8"/>
  <c r="K66" i="8" s="1"/>
  <c r="F66" i="8"/>
  <c r="G66" i="8"/>
  <c r="H66" i="8" s="1"/>
  <c r="L66" i="8"/>
  <c r="I66" i="8"/>
  <c r="A68" i="8"/>
  <c r="B68" i="8" l="1"/>
  <c r="C68" i="8"/>
  <c r="D68" i="8"/>
  <c r="E68" i="8" s="1"/>
  <c r="N68" i="8"/>
  <c r="L67" i="8"/>
  <c r="J67" i="8"/>
  <c r="K67" i="8" s="1"/>
  <c r="I67" i="8"/>
  <c r="F67" i="8"/>
  <c r="G67" i="8"/>
  <c r="H67" i="8" s="1"/>
  <c r="A69" i="8"/>
  <c r="B69" i="8" l="1"/>
  <c r="D69" i="8" s="1"/>
  <c r="E69" i="8" s="1"/>
  <c r="C69" i="8"/>
  <c r="N69" i="8"/>
  <c r="G68" i="8"/>
  <c r="H68" i="8" s="1"/>
  <c r="J68" i="8"/>
  <c r="K68" i="8" s="1"/>
  <c r="I68" i="8"/>
  <c r="F68" i="8"/>
  <c r="L68" i="8"/>
  <c r="A70" i="8"/>
  <c r="B70" i="8" l="1"/>
  <c r="C70" i="8"/>
  <c r="D70" i="8"/>
  <c r="E70" i="8" s="1"/>
  <c r="N70" i="8"/>
  <c r="G69" i="8"/>
  <c r="H69" i="8" s="1"/>
  <c r="L69" i="8"/>
  <c r="I69" i="8"/>
  <c r="J69" i="8"/>
  <c r="K69" i="8" s="1"/>
  <c r="F69" i="8"/>
  <c r="A71" i="8"/>
  <c r="B71" i="8" l="1"/>
  <c r="C71" i="8"/>
  <c r="D71" i="8"/>
  <c r="E71" i="8" s="1"/>
  <c r="N71" i="8"/>
  <c r="I70" i="8"/>
  <c r="G70" i="8"/>
  <c r="H70" i="8" s="1"/>
  <c r="J70" i="8"/>
  <c r="K70" i="8" s="1"/>
  <c r="F70" i="8"/>
  <c r="L70" i="8"/>
  <c r="F71" i="8" l="1"/>
  <c r="G71" i="8"/>
  <c r="H71" i="8" s="1"/>
  <c r="I71" i="8"/>
  <c r="L71" i="8"/>
  <c r="J71" i="8"/>
  <c r="K71" i="8" s="1"/>
  <c r="I1" i="8" l="1"/>
  <c r="J1" i="8" s="1"/>
  <c r="H1" i="8"/>
  <c r="E1" i="8"/>
  <c r="S2" i="2" s="1"/>
  <c r="F1" i="8"/>
  <c r="G1" i="8" s="1"/>
  <c r="K1" i="8"/>
  <c r="R2" i="2" s="1"/>
  <c r="D4" i="4" l="1"/>
  <c r="O2" i="2"/>
  <c r="E4" i="4"/>
  <c r="P2" i="2"/>
  <c r="F4" i="4"/>
  <c r="Q2" i="2"/>
  <c r="V2" i="2" l="1"/>
  <c r="X2" i="2"/>
  <c r="W2" i="2"/>
</calcChain>
</file>

<file path=xl/sharedStrings.xml><?xml version="1.0" encoding="utf-8"?>
<sst xmlns="http://schemas.openxmlformats.org/spreadsheetml/2006/main" count="485" uniqueCount="196">
  <si>
    <t>年</t>
    <rPh sb="0" eb="1">
      <t>ネン</t>
    </rPh>
    <phoneticPr fontId="3"/>
  </si>
  <si>
    <t>KIN</t>
    <phoneticPr fontId="3"/>
  </si>
  <si>
    <t>黒</t>
    <rPh sb="0" eb="1">
      <t>クロ</t>
    </rPh>
    <phoneticPr fontId="3"/>
  </si>
  <si>
    <t>願望</t>
    <rPh sb="0" eb="2">
      <t>ガンボウ</t>
    </rPh>
    <phoneticPr fontId="2"/>
  </si>
  <si>
    <t>行動</t>
    <rPh sb="0" eb="2">
      <t>コウドウ</t>
    </rPh>
    <phoneticPr fontId="2"/>
  </si>
  <si>
    <t>太陽スペル</t>
    <rPh sb="0" eb="2">
      <t>タイヨウ</t>
    </rPh>
    <phoneticPr fontId="2"/>
  </si>
  <si>
    <t>成長</t>
    <rPh sb="0" eb="2">
      <t>セイチョウ</t>
    </rPh>
    <phoneticPr fontId="2"/>
  </si>
  <si>
    <t>友達</t>
    <rPh sb="0" eb="2">
      <t>トモダチ</t>
    </rPh>
    <phoneticPr fontId="2"/>
  </si>
  <si>
    <t>学び</t>
    <rPh sb="0" eb="1">
      <t>マナ</t>
    </rPh>
    <phoneticPr fontId="2"/>
  </si>
  <si>
    <t>黄色い星</t>
  </si>
  <si>
    <t>黄色い太陽</t>
  </si>
  <si>
    <t>白い鏡</t>
  </si>
  <si>
    <t>青い猿</t>
  </si>
  <si>
    <t>赤い空を歩く者</t>
  </si>
  <si>
    <t>赤い蛇</t>
  </si>
  <si>
    <t>赤い地球</t>
  </si>
  <si>
    <t>赤い月</t>
  </si>
  <si>
    <t>黄色い戦士</t>
  </si>
  <si>
    <t>白い魔法使い</t>
  </si>
  <si>
    <t>青い鷹</t>
  </si>
  <si>
    <t>白い風</t>
  </si>
  <si>
    <t>黄色い人</t>
  </si>
  <si>
    <t>白い犬</t>
  </si>
  <si>
    <t>青い嵐</t>
  </si>
  <si>
    <t>青い手</t>
  </si>
  <si>
    <t>青い夜</t>
  </si>
  <si>
    <t>白い世界の橋渡</t>
  </si>
  <si>
    <t>黄色い種</t>
  </si>
  <si>
    <t>黄色い太陽</t>
    <rPh sb="3" eb="5">
      <t>タイヨウ</t>
    </rPh>
    <phoneticPr fontId="2"/>
  </si>
  <si>
    <t>黄色い太陽</t>
    <rPh sb="0" eb="2">
      <t>キイロ</t>
    </rPh>
    <rPh sb="3" eb="5">
      <t>タイヨウ</t>
    </rPh>
    <phoneticPr fontId="2"/>
  </si>
  <si>
    <t>青い鷹</t>
    <rPh sb="0" eb="1">
      <t>アオ</t>
    </rPh>
    <rPh sb="2" eb="3">
      <t>タカ</t>
    </rPh>
    <phoneticPr fontId="2"/>
  </si>
  <si>
    <t>青い猿</t>
    <rPh sb="0" eb="1">
      <t>アオ</t>
    </rPh>
    <rPh sb="2" eb="3">
      <t>サル</t>
    </rPh>
    <phoneticPr fontId="2"/>
  </si>
  <si>
    <t>青い手</t>
    <rPh sb="0" eb="1">
      <t>アオ</t>
    </rPh>
    <rPh sb="2" eb="3">
      <t>テ</t>
    </rPh>
    <phoneticPr fontId="2"/>
  </si>
  <si>
    <t>青い夜</t>
    <rPh sb="0" eb="1">
      <t>アオ</t>
    </rPh>
    <rPh sb="2" eb="3">
      <t>ヨル</t>
    </rPh>
    <phoneticPr fontId="2"/>
  </si>
  <si>
    <t>１，６、１１</t>
  </si>
  <si>
    <t>２，７，１２</t>
  </si>
  <si>
    <t>３，８，１３</t>
  </si>
  <si>
    <t>４，９</t>
  </si>
  <si>
    <t>５，１０</t>
  </si>
  <si>
    <t>開拓</t>
    <rPh sb="0" eb="2">
      <t>カイタク</t>
    </rPh>
    <phoneticPr fontId="3"/>
  </si>
  <si>
    <t>決める</t>
    <rPh sb="0" eb="1">
      <t>キ</t>
    </rPh>
    <phoneticPr fontId="3"/>
  </si>
  <si>
    <t>可能性</t>
    <rPh sb="0" eb="3">
      <t>カノウセイ</t>
    </rPh>
    <phoneticPr fontId="3"/>
  </si>
  <si>
    <t>2極</t>
    <rPh sb="1" eb="2">
      <t>キョク</t>
    </rPh>
    <phoneticPr fontId="3"/>
  </si>
  <si>
    <t>好奇心</t>
    <rPh sb="0" eb="3">
      <t>コウキシン</t>
    </rPh>
    <phoneticPr fontId="3"/>
  </si>
  <si>
    <t>ツナガル</t>
    <phoneticPr fontId="3"/>
  </si>
  <si>
    <t>実り</t>
    <rPh sb="0" eb="1">
      <t>ミノ</t>
    </rPh>
    <phoneticPr fontId="3"/>
  </si>
  <si>
    <t>まとめる</t>
    <phoneticPr fontId="3"/>
  </si>
  <si>
    <t>責任</t>
    <rPh sb="0" eb="2">
      <t>セキニン</t>
    </rPh>
    <phoneticPr fontId="3"/>
  </si>
  <si>
    <t>中心</t>
    <rPh sb="0" eb="2">
      <t>チュウシン</t>
    </rPh>
    <phoneticPr fontId="3"/>
  </si>
  <si>
    <t>支援</t>
    <rPh sb="0" eb="2">
      <t>シエン</t>
    </rPh>
    <phoneticPr fontId="3"/>
  </si>
  <si>
    <t>全体</t>
    <rPh sb="0" eb="2">
      <t>ゼンタイ</t>
    </rPh>
    <phoneticPr fontId="3"/>
  </si>
  <si>
    <t>愛情</t>
    <rPh sb="0" eb="2">
      <t>アイジョウ</t>
    </rPh>
    <phoneticPr fontId="3"/>
  </si>
  <si>
    <t>バランス</t>
    <phoneticPr fontId="3"/>
  </si>
  <si>
    <t>突進</t>
    <rPh sb="0" eb="2">
      <t>トッシン</t>
    </rPh>
    <phoneticPr fontId="3"/>
  </si>
  <si>
    <t>再確認</t>
    <rPh sb="0" eb="3">
      <t>サイカクニン</t>
    </rPh>
    <phoneticPr fontId="3"/>
  </si>
  <si>
    <t>ピーク</t>
    <phoneticPr fontId="3"/>
  </si>
  <si>
    <t>思慮</t>
    <rPh sb="0" eb="2">
      <t>シリョ</t>
    </rPh>
    <phoneticPr fontId="3"/>
  </si>
  <si>
    <t>具現化</t>
    <rPh sb="0" eb="3">
      <t>グゲンカ</t>
    </rPh>
    <phoneticPr fontId="3"/>
  </si>
  <si>
    <t>チャンス</t>
    <phoneticPr fontId="3"/>
  </si>
  <si>
    <t>再構築</t>
    <rPh sb="0" eb="3">
      <t>サイコウチク</t>
    </rPh>
    <phoneticPr fontId="3"/>
  </si>
  <si>
    <t>実力</t>
    <rPh sb="0" eb="2">
      <t>ジツリョク</t>
    </rPh>
    <phoneticPr fontId="3"/>
  </si>
  <si>
    <t>集大成</t>
    <rPh sb="0" eb="3">
      <t>シュウタイセイ</t>
    </rPh>
    <phoneticPr fontId="3"/>
  </si>
  <si>
    <t>訓練</t>
    <rPh sb="0" eb="2">
      <t>クンレン</t>
    </rPh>
    <phoneticPr fontId="3"/>
  </si>
  <si>
    <t>上昇</t>
    <rPh sb="0" eb="2">
      <t>ジョウショウ</t>
    </rPh>
    <phoneticPr fontId="3"/>
  </si>
  <si>
    <t>変化</t>
    <rPh sb="0" eb="2">
      <t>ヘンカ</t>
    </rPh>
    <phoneticPr fontId="3"/>
  </si>
  <si>
    <t>リラックス</t>
    <phoneticPr fontId="3"/>
  </si>
  <si>
    <t>不安</t>
    <rPh sb="0" eb="2">
      <t>フアン</t>
    </rPh>
    <phoneticPr fontId="3"/>
  </si>
  <si>
    <t>生産</t>
    <rPh sb="0" eb="2">
      <t>セイサン</t>
    </rPh>
    <phoneticPr fontId="3"/>
  </si>
  <si>
    <t>希望</t>
    <rPh sb="0" eb="2">
      <t>キボウ</t>
    </rPh>
    <phoneticPr fontId="3"/>
  </si>
  <si>
    <t>迷い</t>
    <rPh sb="0" eb="1">
      <t>マヨ</t>
    </rPh>
    <phoneticPr fontId="3"/>
  </si>
  <si>
    <t>充実</t>
    <rPh sb="0" eb="2">
      <t>ジュウジツ</t>
    </rPh>
    <phoneticPr fontId="3"/>
  </si>
  <si>
    <t>決断</t>
    <rPh sb="0" eb="2">
      <t>ケツダン</t>
    </rPh>
    <phoneticPr fontId="3"/>
  </si>
  <si>
    <t>運命</t>
    <rPh sb="0" eb="2">
      <t>ウンメイ</t>
    </rPh>
    <phoneticPr fontId="3"/>
  </si>
  <si>
    <t>信頼</t>
    <rPh sb="0" eb="2">
      <t>シンライ</t>
    </rPh>
    <phoneticPr fontId="3"/>
  </si>
  <si>
    <t>前進</t>
    <rPh sb="0" eb="2">
      <t>ゼンシン</t>
    </rPh>
    <phoneticPr fontId="3"/>
  </si>
  <si>
    <t>24周期</t>
    <rPh sb="2" eb="4">
      <t>シュウキ</t>
    </rPh>
    <phoneticPr fontId="3"/>
  </si>
  <si>
    <t>チャレンジャー</t>
    <phoneticPr fontId="3"/>
  </si>
  <si>
    <t>愚者</t>
  </si>
  <si>
    <t>マジシャン</t>
    <phoneticPr fontId="3"/>
  </si>
  <si>
    <t>魔術師</t>
  </si>
  <si>
    <t>ティーチャー</t>
    <phoneticPr fontId="3"/>
  </si>
  <si>
    <t>女教皇</t>
  </si>
  <si>
    <t>クイーン</t>
    <phoneticPr fontId="3"/>
  </si>
  <si>
    <t>女帝</t>
  </si>
  <si>
    <t>キング</t>
    <phoneticPr fontId="3"/>
  </si>
  <si>
    <t>皇帝</t>
  </si>
  <si>
    <t>メッセンジャー</t>
    <phoneticPr fontId="3"/>
  </si>
  <si>
    <t>教皇</t>
  </si>
  <si>
    <t>ラバー</t>
    <phoneticPr fontId="3"/>
  </si>
  <si>
    <t>恋人</t>
  </si>
  <si>
    <t>ファイター</t>
    <phoneticPr fontId="3"/>
  </si>
  <si>
    <t>戦車</t>
  </si>
  <si>
    <t>バランサー</t>
    <phoneticPr fontId="3"/>
  </si>
  <si>
    <t>正義</t>
  </si>
  <si>
    <t>シンボル</t>
    <phoneticPr fontId="3"/>
  </si>
  <si>
    <t>入れたい言葉</t>
    <rPh sb="0" eb="1">
      <t>イ</t>
    </rPh>
    <rPh sb="4" eb="6">
      <t>コトバ</t>
    </rPh>
    <phoneticPr fontId="3"/>
  </si>
  <si>
    <t>一人乗りの車</t>
    <rPh sb="0" eb="2">
      <t>ヒトリ</t>
    </rPh>
    <rPh sb="2" eb="3">
      <t>ノ</t>
    </rPh>
    <rPh sb="5" eb="6">
      <t>クルマ</t>
    </rPh>
    <phoneticPr fontId="3"/>
  </si>
  <si>
    <t>二人乗りの車</t>
    <rPh sb="0" eb="2">
      <t>フタリ</t>
    </rPh>
    <rPh sb="2" eb="3">
      <t>ノ</t>
    </rPh>
    <rPh sb="5" eb="6">
      <t>クルマ</t>
    </rPh>
    <phoneticPr fontId="3"/>
  </si>
  <si>
    <t>いっぱい乗れる車</t>
    <rPh sb="4" eb="5">
      <t>ノ</t>
    </rPh>
    <rPh sb="7" eb="8">
      <t>クルマ</t>
    </rPh>
    <phoneticPr fontId="3"/>
  </si>
  <si>
    <t>TAROT系</t>
    <rPh sb="5" eb="6">
      <t>ケイ</t>
    </rPh>
    <phoneticPr fontId="3"/>
  </si>
  <si>
    <t>生命の木</t>
    <rPh sb="0" eb="2">
      <t>セイメイ</t>
    </rPh>
    <rPh sb="3" eb="4">
      <t>キ</t>
    </rPh>
    <phoneticPr fontId="3"/>
  </si>
  <si>
    <t>第一動員</t>
    <rPh sb="0" eb="2">
      <t>ダイイチ</t>
    </rPh>
    <rPh sb="2" eb="4">
      <t>ドウイン</t>
    </rPh>
    <phoneticPr fontId="3"/>
  </si>
  <si>
    <t>恒星天</t>
    <rPh sb="0" eb="2">
      <t>コウセイ</t>
    </rPh>
    <rPh sb="2" eb="3">
      <t>テン</t>
    </rPh>
    <phoneticPr fontId="3"/>
  </si>
  <si>
    <t>土星</t>
    <rPh sb="0" eb="2">
      <t>ドセイ</t>
    </rPh>
    <phoneticPr fontId="3"/>
  </si>
  <si>
    <t>木星</t>
    <rPh sb="0" eb="2">
      <t>モクセイ</t>
    </rPh>
    <phoneticPr fontId="3"/>
  </si>
  <si>
    <t>火星</t>
    <rPh sb="0" eb="2">
      <t>カセイ</t>
    </rPh>
    <phoneticPr fontId="3"/>
  </si>
  <si>
    <t>金星</t>
    <rPh sb="0" eb="2">
      <t>キンセイ</t>
    </rPh>
    <phoneticPr fontId="3"/>
  </si>
  <si>
    <t>水星</t>
    <rPh sb="0" eb="2">
      <t>スイセイ</t>
    </rPh>
    <phoneticPr fontId="3"/>
  </si>
  <si>
    <t>太陽</t>
    <rPh sb="0" eb="2">
      <t>タイヨウ</t>
    </rPh>
    <phoneticPr fontId="3"/>
  </si>
  <si>
    <t>月</t>
    <rPh sb="0" eb="1">
      <t>ツキ</t>
    </rPh>
    <phoneticPr fontId="3"/>
  </si>
  <si>
    <t>地球</t>
    <rPh sb="0" eb="2">
      <t>チキュウ</t>
    </rPh>
    <phoneticPr fontId="3"/>
  </si>
  <si>
    <t>名前</t>
    <rPh sb="0" eb="2">
      <t>ナマエ</t>
    </rPh>
    <phoneticPr fontId="3"/>
  </si>
  <si>
    <t>生年月日</t>
    <rPh sb="0" eb="2">
      <t>セイネン</t>
    </rPh>
    <rPh sb="2" eb="4">
      <t>ガッピ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</si>
  <si>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</si>
  <si>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</si>
  <si>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行動</t>
    <rPh sb="0" eb="2">
      <t>コウドウ</t>
    </rPh>
    <phoneticPr fontId="3"/>
  </si>
  <si>
    <t>願望</t>
    <rPh sb="0" eb="2">
      <t>ガンボウ</t>
    </rPh>
    <phoneticPr fontId="3"/>
  </si>
  <si>
    <t>52年周期開始したい年齢</t>
    <rPh sb="2" eb="3">
      <t>ネン</t>
    </rPh>
    <rPh sb="3" eb="5">
      <t>シュウキ</t>
    </rPh>
    <rPh sb="5" eb="7">
      <t>カイシ</t>
    </rPh>
    <rPh sb="10" eb="12">
      <t>ネンレイ</t>
    </rPh>
    <phoneticPr fontId="3"/>
  </si>
  <si>
    <t>チーム読み</t>
    <rPh sb="3" eb="4">
      <t>ヨ</t>
    </rPh>
    <phoneticPr fontId="3"/>
  </si>
  <si>
    <t>A</t>
    <phoneticPr fontId="3"/>
  </si>
  <si>
    <t>B</t>
    <phoneticPr fontId="3"/>
  </si>
  <si>
    <t>C</t>
    <phoneticPr fontId="3"/>
  </si>
  <si>
    <t>Ｄ</t>
    <phoneticPr fontId="3"/>
  </si>
  <si>
    <t>年</t>
    <rPh sb="0" eb="1">
      <t>ネン</t>
    </rPh>
    <phoneticPr fontId="3"/>
  </si>
  <si>
    <t>年齢</t>
    <rPh sb="0" eb="2">
      <t>ネンレイ</t>
    </rPh>
    <phoneticPr fontId="3"/>
  </si>
  <si>
    <t>4年周期</t>
    <rPh sb="1" eb="2">
      <t>ネン</t>
    </rPh>
    <rPh sb="2" eb="4">
      <t>シュウキ</t>
    </rPh>
    <phoneticPr fontId="3"/>
  </si>
  <si>
    <t>52年周期</t>
    <rPh sb="2" eb="3">
      <t>ネン</t>
    </rPh>
    <rPh sb="3" eb="5">
      <t>シュウキ</t>
    </rPh>
    <phoneticPr fontId="3"/>
  </si>
  <si>
    <t>チーム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</si>
  <si>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</si>
  <si>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</si>
  <si>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</si>
  <si>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</si>
  <si>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出来事</t>
    <rPh sb="0" eb="3">
      <t>デキゴト</t>
    </rPh>
    <phoneticPr fontId="3"/>
  </si>
  <si>
    <t>メモ</t>
    <phoneticPr fontId="3"/>
  </si>
  <si>
    <t>改訂履歴</t>
    <rPh sb="0" eb="2">
      <t>カイテイ</t>
    </rPh>
    <rPh sb="2" eb="4">
      <t>リレキ</t>
    </rPh>
    <phoneticPr fontId="3"/>
  </si>
  <si>
    <t>時マヤエクセル</t>
    <rPh sb="0" eb="1">
      <t>トキ</t>
    </rPh>
    <phoneticPr fontId="3"/>
  </si>
  <si>
    <t>紋章鑑定</t>
    <rPh sb="0" eb="2">
      <t>モンショウ</t>
    </rPh>
    <rPh sb="2" eb="4">
      <t>カンテイ</t>
    </rPh>
    <phoneticPr fontId="3"/>
  </si>
  <si>
    <t>52年周期</t>
    <rPh sb="2" eb="3">
      <t>ネン</t>
    </rPh>
    <rPh sb="3" eb="5">
      <t>シュウキ</t>
    </rPh>
    <phoneticPr fontId="3"/>
  </si>
  <si>
    <t>チーム</t>
    <phoneticPr fontId="3"/>
  </si>
  <si>
    <t>ｖｅｒ2</t>
    <phoneticPr fontId="3"/>
  </si>
  <si>
    <t>紋章鑑定方法の内部構造変更</t>
    <rPh sb="0" eb="2">
      <t>モンショウ</t>
    </rPh>
    <rPh sb="2" eb="4">
      <t>カンテイ</t>
    </rPh>
    <rPh sb="4" eb="6">
      <t>ホウホウ</t>
    </rPh>
    <rPh sb="7" eb="9">
      <t>ナイブ</t>
    </rPh>
    <rPh sb="9" eb="11">
      <t>コウゾウ</t>
    </rPh>
    <rPh sb="11" eb="13">
      <t>ヘンコウ</t>
    </rPh>
    <phoneticPr fontId="3"/>
  </si>
  <si>
    <t>改訂履歴作成</t>
    <rPh sb="0" eb="2">
      <t>カイテイ</t>
    </rPh>
    <rPh sb="2" eb="4">
      <t>リレキ</t>
    </rPh>
    <rPh sb="4" eb="6">
      <t>サクセイ</t>
    </rPh>
    <phoneticPr fontId="3"/>
  </si>
  <si>
    <t>ｖｅｒ3</t>
    <phoneticPr fontId="3"/>
  </si>
  <si>
    <t>1.1ver</t>
    <phoneticPr fontId="3"/>
  </si>
  <si>
    <t>紋章鑑定範囲の変更</t>
    <rPh sb="0" eb="2">
      <t>モンショウ</t>
    </rPh>
    <rPh sb="2" eb="4">
      <t>カンテイ</t>
    </rPh>
    <rPh sb="4" eb="6">
      <t>ハンイ</t>
    </rPh>
    <rPh sb="7" eb="9">
      <t>ヘンコウ</t>
    </rPh>
    <phoneticPr fontId="3"/>
  </si>
  <si>
    <t>紋章鑑定範囲　MAX</t>
    <rPh sb="0" eb="2">
      <t>モンショウ</t>
    </rPh>
    <rPh sb="2" eb="4">
      <t>カンテイ</t>
    </rPh>
    <rPh sb="4" eb="6">
      <t>ハンイ</t>
    </rPh>
    <phoneticPr fontId="3"/>
  </si>
  <si>
    <t>紋章着色設定変更</t>
    <rPh sb="0" eb="2">
      <t>モンショウ</t>
    </rPh>
    <rPh sb="2" eb="4">
      <t>チャクショク</t>
    </rPh>
    <rPh sb="4" eb="6">
      <t>セッテイ</t>
    </rPh>
    <rPh sb="6" eb="8">
      <t>ヘンコウ</t>
    </rPh>
    <phoneticPr fontId="3"/>
  </si>
  <si>
    <t>JPGデータベース　隔離</t>
    <rPh sb="10" eb="12">
      <t>カクリ</t>
    </rPh>
    <phoneticPr fontId="3"/>
  </si>
  <si>
    <t>data baseデータ　　fortune　TAROT　生命の木データ　（一部ユーザーのみ使用可）追加</t>
    <rPh sb="28" eb="30">
      <t>セイメイ</t>
    </rPh>
    <rPh sb="31" eb="32">
      <t>キ</t>
    </rPh>
    <rPh sb="37" eb="39">
      <t>イチブ</t>
    </rPh>
    <rPh sb="45" eb="47">
      <t>シヨウ</t>
    </rPh>
    <rPh sb="47" eb="48">
      <t>カ</t>
    </rPh>
    <rPh sb="49" eb="51">
      <t>ツイカ</t>
    </rPh>
    <phoneticPr fontId="3"/>
  </si>
  <si>
    <t>入力sheet改訂</t>
    <rPh sb="0" eb="2">
      <t>ニュウリョク</t>
    </rPh>
    <rPh sb="7" eb="9">
      <t>カイテイ</t>
    </rPh>
    <phoneticPr fontId="3"/>
  </si>
  <si>
    <t>紋章データVLOOKup削除</t>
    <rPh sb="0" eb="2">
      <t>モンショウ</t>
    </rPh>
    <rPh sb="12" eb="14">
      <t>サクジョ</t>
    </rPh>
    <phoneticPr fontId="3"/>
  </si>
  <si>
    <t>ゆき５</t>
  </si>
  <si>
    <t>ゆき６</t>
  </si>
  <si>
    <t>ゆき７</t>
  </si>
  <si>
    <t>ゆき８</t>
  </si>
  <si>
    <t>ゆき９</t>
  </si>
  <si>
    <t>ゆき１０</t>
  </si>
  <si>
    <t>ゆき１１</t>
  </si>
  <si>
    <t>何でも知りたがる赤ちゃん</t>
    <rPh sb="0" eb="1">
      <t>ナン</t>
    </rPh>
    <rPh sb="3" eb="4">
      <t>シ</t>
    </rPh>
    <rPh sb="8" eb="9">
      <t>アカ</t>
    </rPh>
    <phoneticPr fontId="3"/>
  </si>
  <si>
    <t>赤い竜</t>
  </si>
  <si>
    <t>赤い竜</t>
    <rPh sb="2" eb="3">
      <t>リュウ</t>
    </rPh>
    <phoneticPr fontId="3"/>
  </si>
  <si>
    <t>永遠に楽しむ幼児</t>
    <rPh sb="0" eb="2">
      <t>エイエン</t>
    </rPh>
    <rPh sb="3" eb="4">
      <t>タノ</t>
    </rPh>
    <rPh sb="6" eb="8">
      <t>ヨウジ</t>
    </rPh>
    <phoneticPr fontId="3"/>
  </si>
  <si>
    <t>アイディア豊富な学生</t>
    <rPh sb="5" eb="7">
      <t>ホウフ</t>
    </rPh>
    <rPh sb="8" eb="10">
      <t>ガクセイ</t>
    </rPh>
    <phoneticPr fontId="3"/>
  </si>
  <si>
    <t>学級委員長</t>
    <rPh sb="0" eb="2">
      <t>ガッキュウ</t>
    </rPh>
    <rPh sb="2" eb="5">
      <t>イインチョウ</t>
    </rPh>
    <phoneticPr fontId="3"/>
  </si>
  <si>
    <t>生徒会長</t>
    <rPh sb="0" eb="2">
      <t>セイト</t>
    </rPh>
    <rPh sb="2" eb="4">
      <t>カイチョウ</t>
    </rPh>
    <phoneticPr fontId="3"/>
  </si>
  <si>
    <t>発見好きの新入社員</t>
    <rPh sb="0" eb="2">
      <t>ハッケン</t>
    </rPh>
    <rPh sb="2" eb="3">
      <t>ズ</t>
    </rPh>
    <rPh sb="5" eb="7">
      <t>シンニュウ</t>
    </rPh>
    <rPh sb="7" eb="9">
      <t>シャイン</t>
    </rPh>
    <phoneticPr fontId="3"/>
  </si>
  <si>
    <t>　</t>
    <phoneticPr fontId="3"/>
  </si>
  <si>
    <t>個人データベース</t>
    <rPh sb="0" eb="2">
      <t>コジン</t>
    </rPh>
    <phoneticPr fontId="3"/>
  </si>
  <si>
    <t>友達KIN</t>
    <rPh sb="0" eb="2">
      <t>トモダチ</t>
    </rPh>
    <phoneticPr fontId="2"/>
  </si>
  <si>
    <t>学びKIN</t>
    <rPh sb="0" eb="1">
      <t>マナ</t>
    </rPh>
    <phoneticPr fontId="2"/>
  </si>
  <si>
    <t>成長KIN</t>
    <rPh sb="0" eb="2">
      <t>セイチョウ</t>
    </rPh>
    <phoneticPr fontId="2"/>
  </si>
  <si>
    <t>(改）</t>
    <rPh sb="1" eb="2">
      <t>カイ</t>
    </rPh>
    <phoneticPr fontId="3"/>
  </si>
  <si>
    <t>データ再設定</t>
    <rPh sb="3" eb="6">
      <t>サイセッテイ</t>
    </rPh>
    <phoneticPr fontId="3"/>
  </si>
  <si>
    <t>52年周期　採用年数修正</t>
    <rPh sb="2" eb="3">
      <t>ネン</t>
    </rPh>
    <rPh sb="3" eb="5">
      <t>シュウキ</t>
    </rPh>
    <rPh sb="6" eb="8">
      <t>サイヨウ</t>
    </rPh>
    <rPh sb="8" eb="10">
      <t>ネンスウ</t>
    </rPh>
    <rPh sb="10" eb="12">
      <t>シュウセイ</t>
    </rPh>
    <phoneticPr fontId="3"/>
  </si>
  <si>
    <t>生まれたばかりの赤ちゃん</t>
  </si>
  <si>
    <t xml:space="preserve"> つかまり立ちをする赤ちゃん </t>
  </si>
  <si>
    <t xml:space="preserve">ヨチヨチ歩きの赤ちゃん </t>
    <rPh sb="4" eb="5">
      <t>アル</t>
    </rPh>
    <rPh sb="7" eb="8">
      <t>アカ</t>
    </rPh>
    <phoneticPr fontId="3"/>
  </si>
  <si>
    <t xml:space="preserve">自分のお菓子を渡す赤ちゃん </t>
    <phoneticPr fontId="3"/>
  </si>
  <si>
    <t xml:space="preserve">初めて幼稚園にきた幼児 </t>
  </si>
  <si>
    <t>友達をつくる幼児</t>
  </si>
  <si>
    <t xml:space="preserve">全力で遊ぶ幼児 </t>
  </si>
  <si>
    <t>永遠に遊び続ける幼児</t>
  </si>
  <si>
    <t xml:space="preserve"> 初めて学校に行く学生 </t>
  </si>
  <si>
    <t xml:space="preserve">自分の手を使う学生 </t>
  </si>
  <si>
    <t>プロ意識の高い社員</t>
  </si>
  <si>
    <t>自由な個人事業主</t>
  </si>
  <si>
    <t xml:space="preserve">中小企業の社長さん </t>
    <rPh sb="0" eb="2">
      <t>チュウショウ</t>
    </rPh>
    <rPh sb="2" eb="4">
      <t>キギョウ</t>
    </rPh>
    <rPh sb="5" eb="7">
      <t>シャチョウ</t>
    </rPh>
    <phoneticPr fontId="3"/>
  </si>
  <si>
    <t>大企業の社長さん</t>
    <phoneticPr fontId="3"/>
  </si>
  <si>
    <t>時マヤ君Ver４　</t>
    <rPh sb="0" eb="1">
      <t>トキ</t>
    </rPh>
    <rPh sb="3" eb="4">
      <t>クン</t>
    </rPh>
    <phoneticPr fontId="3"/>
  </si>
  <si>
    <t>KIN</t>
    <phoneticPr fontId="3"/>
  </si>
  <si>
    <t>ver7</t>
    <phoneticPr fontId="3"/>
  </si>
  <si>
    <t>黒KIN表示</t>
    <rPh sb="0" eb="1">
      <t>クロ</t>
    </rPh>
    <rPh sb="4" eb="6">
      <t>ヒョウジ</t>
    </rPh>
    <phoneticPr fontId="3"/>
  </si>
  <si>
    <t>KINナンバー表示</t>
    <rPh sb="7" eb="9">
      <t>ヒョウジ</t>
    </rPh>
    <phoneticPr fontId="3"/>
  </si>
  <si>
    <t>2月29日KIN修正</t>
    <rPh sb="1" eb="2">
      <t>ガツ</t>
    </rPh>
    <rPh sb="4" eb="5">
      <t>ニチ</t>
    </rPh>
    <rPh sb="8" eb="10">
      <t>シュウセイ</t>
    </rPh>
    <phoneticPr fontId="3"/>
  </si>
  <si>
    <t>ver8</t>
    <phoneticPr fontId="3"/>
  </si>
  <si>
    <t>グループ修正</t>
    <rPh sb="4" eb="6">
      <t>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</si>
</sst>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8"/>
      <color theme="0"/>
      <name val="ＭＳ Ｐゴシック"/>
      <family val="2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8"/>
      <color theme="7"/>
      <name val="ＭＳ Ｐゴシック"/>
      <family val="2"/>
      <charset val="128"/>
      <scheme val="minor"/>
    </font>
    <font>
      <sz val="8"/>
      <color theme="7"/>
      <name val="Segoe UI"/>
      <family val="2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Inherit"/>
      <family val="2"/>
    </font>
    <font>
      <sz val="9"/>
      <color rgb="FF4B4F56"/>
      <name val="Inherit"/>
      <family val="2"/>
    </font>
    <font>
      <b/>
      <sz val="8"/>
      <color rgb="FF90949C"/>
      <name val="Inherit"/>
      <family val="2"/>
    </font>
    <font>
      <sz val="9"/>
      <color rgb="FFFFFFFF"/>
      <name val="Inherit"/>
      <family val="2"/>
    </font>
    <font>
      <sz val="9"/>
      <color rgb="FF365899"/>
      <name val="Inherit"/>
      <family val="2"/>
    </font>
    <font>
      <sz val="11"/>
      <color rgb="FFDDDFE2"/>
      <name val="Inherit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12" fillId="0" borderId="0" xfId="0" applyFont="1">
      <alignment vertical="center"/>
    </xf>
    <xf numFmtId="0" fontId="11" fillId="3" borderId="0" xfId="0" applyFont="1" applyFill="1">
      <alignment vertical="center"/>
    </xf>
    <xf numFmtId="0" fontId="12" fillId="3" borderId="0" xfId="0" applyFont="1" applyFill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0" fillId="0" borderId="0" xfId="0" quotePrefix="1">
      <alignment vertical="center"/>
    </xf>
    <xf numFmtId="0" fontId="16" fillId="0" borderId="1" xfId="0" applyFont="1" applyBorder="1" applyProtection="1">
      <alignment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14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9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10"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10</xdr:row>
      <xdr:rowOff>66675</xdr:rowOff>
    </xdr:from>
    <xdr:to>
      <xdr:col>1</xdr:col>
      <xdr:colOff>619345</xdr:colOff>
      <xdr:row>10</xdr:row>
      <xdr:rowOff>609820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781175"/>
          <a:ext cx="543145" cy="543145"/>
        </a:xfrm>
        <a:prstGeom prst="rect">
          <a:avLst/>
        </a:prstGeom>
      </xdr:spPr>
    </xdr:pic>
    <xdr:clientData/>
  </xdr:twoCellAnchor>
  <xdr:twoCellAnchor editAs="oneCell">
    <xdr:from>
      <xdr:col>1</xdr:col>
      <xdr:colOff>83325</xdr:colOff>
      <xdr:row>25</xdr:row>
      <xdr:rowOff>45225</xdr:rowOff>
    </xdr:from>
    <xdr:to>
      <xdr:col>1</xdr:col>
      <xdr:colOff>635998</xdr:colOff>
      <xdr:row>25</xdr:row>
      <xdr:rowOff>607427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050" y="11332350"/>
          <a:ext cx="552673" cy="562202"/>
        </a:xfrm>
        <a:prstGeom prst="rect">
          <a:avLst/>
        </a:prstGeom>
      </xdr:spPr>
    </xdr:pic>
    <xdr:clientData/>
  </xdr:twoCellAnchor>
  <xdr:twoCellAnchor editAs="oneCell">
    <xdr:from>
      <xdr:col>1</xdr:col>
      <xdr:colOff>42825</xdr:colOff>
      <xdr:row>27</xdr:row>
      <xdr:rowOff>23775</xdr:rowOff>
    </xdr:from>
    <xdr:to>
      <xdr:col>1</xdr:col>
      <xdr:colOff>624239</xdr:colOff>
      <xdr:row>27</xdr:row>
      <xdr:rowOff>595657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550" y="12587250"/>
          <a:ext cx="581414" cy="571882"/>
        </a:xfrm>
        <a:prstGeom prst="rect">
          <a:avLst/>
        </a:prstGeom>
      </xdr:spPr>
    </xdr:pic>
    <xdr:clientData/>
  </xdr:twoCellAnchor>
  <xdr:twoCellAnchor editAs="oneCell">
    <xdr:from>
      <xdr:col>1</xdr:col>
      <xdr:colOff>57075</xdr:colOff>
      <xdr:row>28</xdr:row>
      <xdr:rowOff>57075</xdr:rowOff>
    </xdr:from>
    <xdr:to>
      <xdr:col>1</xdr:col>
      <xdr:colOff>619277</xdr:colOff>
      <xdr:row>28</xdr:row>
      <xdr:rowOff>619277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00" y="13258725"/>
          <a:ext cx="562202" cy="562202"/>
        </a:xfrm>
        <a:prstGeom prst="rect">
          <a:avLst/>
        </a:prstGeom>
      </xdr:spPr>
    </xdr:pic>
    <xdr:clientData/>
  </xdr:twoCellAnchor>
  <xdr:twoCellAnchor editAs="oneCell">
    <xdr:from>
      <xdr:col>1</xdr:col>
      <xdr:colOff>54675</xdr:colOff>
      <xdr:row>29</xdr:row>
      <xdr:rowOff>7050</xdr:rowOff>
    </xdr:from>
    <xdr:to>
      <xdr:col>1</xdr:col>
      <xdr:colOff>626406</xdr:colOff>
      <xdr:row>29</xdr:row>
      <xdr:rowOff>635954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400" y="13846875"/>
          <a:ext cx="571731" cy="628904"/>
        </a:xfrm>
        <a:prstGeom prst="rect">
          <a:avLst/>
        </a:prstGeom>
      </xdr:spPr>
    </xdr:pic>
    <xdr:clientData/>
  </xdr:twoCellAnchor>
  <xdr:twoCellAnchor editAs="oneCell">
    <xdr:from>
      <xdr:col>1</xdr:col>
      <xdr:colOff>21300</xdr:colOff>
      <xdr:row>22</xdr:row>
      <xdr:rowOff>21300</xdr:rowOff>
    </xdr:from>
    <xdr:to>
      <xdr:col>1</xdr:col>
      <xdr:colOff>640675</xdr:colOff>
      <xdr:row>22</xdr:row>
      <xdr:rowOff>612089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025" y="9393900"/>
          <a:ext cx="619375" cy="590789"/>
        </a:xfrm>
        <a:prstGeom prst="rect">
          <a:avLst/>
        </a:prstGeom>
      </xdr:spPr>
    </xdr:pic>
    <xdr:clientData/>
  </xdr:twoCellAnchor>
  <xdr:twoCellAnchor editAs="oneCell">
    <xdr:from>
      <xdr:col>1</xdr:col>
      <xdr:colOff>57000</xdr:colOff>
      <xdr:row>21</xdr:row>
      <xdr:rowOff>37950</xdr:rowOff>
    </xdr:from>
    <xdr:to>
      <xdr:col>1</xdr:col>
      <xdr:colOff>638260</xdr:colOff>
      <xdr:row>22</xdr:row>
      <xdr:rowOff>93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725" y="8772375"/>
          <a:ext cx="581260" cy="600318"/>
        </a:xfrm>
        <a:prstGeom prst="rect">
          <a:avLst/>
        </a:prstGeom>
      </xdr:spPr>
    </xdr:pic>
    <xdr:clientData/>
  </xdr:twoCellAnchor>
  <xdr:twoCellAnchor editAs="oneCell">
    <xdr:from>
      <xdr:col>1</xdr:col>
      <xdr:colOff>92700</xdr:colOff>
      <xdr:row>20</xdr:row>
      <xdr:rowOff>26025</xdr:rowOff>
    </xdr:from>
    <xdr:to>
      <xdr:col>1</xdr:col>
      <xdr:colOff>645373</xdr:colOff>
      <xdr:row>20</xdr:row>
      <xdr:rowOff>588227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425" y="8122275"/>
          <a:ext cx="552673" cy="562202"/>
        </a:xfrm>
        <a:prstGeom prst="rect">
          <a:avLst/>
        </a:prstGeom>
      </xdr:spPr>
    </xdr:pic>
    <xdr:clientData/>
  </xdr:twoCellAnchor>
  <xdr:twoCellAnchor editAs="oneCell">
    <xdr:from>
      <xdr:col>1</xdr:col>
      <xdr:colOff>33150</xdr:colOff>
      <xdr:row>24</xdr:row>
      <xdr:rowOff>52200</xdr:rowOff>
    </xdr:from>
    <xdr:to>
      <xdr:col>1</xdr:col>
      <xdr:colOff>662054</xdr:colOff>
      <xdr:row>24</xdr:row>
      <xdr:rowOff>623931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875" y="10701150"/>
          <a:ext cx="628904" cy="571731"/>
        </a:xfrm>
        <a:prstGeom prst="rect">
          <a:avLst/>
        </a:prstGeom>
      </xdr:spPr>
    </xdr:pic>
    <xdr:clientData/>
  </xdr:twoCellAnchor>
  <xdr:twoCellAnchor editAs="oneCell">
    <xdr:from>
      <xdr:col>1</xdr:col>
      <xdr:colOff>59325</xdr:colOff>
      <xdr:row>23</xdr:row>
      <xdr:rowOff>49800</xdr:rowOff>
    </xdr:from>
    <xdr:to>
      <xdr:col>1</xdr:col>
      <xdr:colOff>621527</xdr:colOff>
      <xdr:row>23</xdr:row>
      <xdr:rowOff>612002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050" y="10060575"/>
          <a:ext cx="562202" cy="562202"/>
        </a:xfrm>
        <a:prstGeom prst="rect">
          <a:avLst/>
        </a:prstGeom>
      </xdr:spPr>
    </xdr:pic>
    <xdr:clientData/>
  </xdr:twoCellAnchor>
  <xdr:twoCellAnchor editAs="oneCell">
    <xdr:from>
      <xdr:col>1</xdr:col>
      <xdr:colOff>85500</xdr:colOff>
      <xdr:row>11</xdr:row>
      <xdr:rowOff>56925</xdr:rowOff>
    </xdr:from>
    <xdr:to>
      <xdr:col>1</xdr:col>
      <xdr:colOff>647702</xdr:colOff>
      <xdr:row>11</xdr:row>
      <xdr:rowOff>600070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225" y="2409600"/>
          <a:ext cx="562202" cy="543145"/>
        </a:xfrm>
        <a:prstGeom prst="rect">
          <a:avLst/>
        </a:prstGeom>
      </xdr:spPr>
    </xdr:pic>
    <xdr:clientData/>
  </xdr:twoCellAnchor>
  <xdr:twoCellAnchor editAs="oneCell">
    <xdr:from>
      <xdr:col>1</xdr:col>
      <xdr:colOff>25950</xdr:colOff>
      <xdr:row>13</xdr:row>
      <xdr:rowOff>64050</xdr:rowOff>
    </xdr:from>
    <xdr:to>
      <xdr:col>1</xdr:col>
      <xdr:colOff>635958</xdr:colOff>
      <xdr:row>13</xdr:row>
      <xdr:rowOff>597807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675" y="3693075"/>
          <a:ext cx="610008" cy="533757"/>
        </a:xfrm>
        <a:prstGeom prst="rect">
          <a:avLst/>
        </a:prstGeom>
      </xdr:spPr>
    </xdr:pic>
    <xdr:clientData/>
  </xdr:twoCellAnchor>
  <xdr:twoCellAnchor editAs="oneCell">
    <xdr:from>
      <xdr:col>1</xdr:col>
      <xdr:colOff>71175</xdr:colOff>
      <xdr:row>12</xdr:row>
      <xdr:rowOff>80700</xdr:rowOff>
    </xdr:from>
    <xdr:to>
      <xdr:col>1</xdr:col>
      <xdr:colOff>661964</xdr:colOff>
      <xdr:row>12</xdr:row>
      <xdr:rowOff>623845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900" y="3071550"/>
          <a:ext cx="590789" cy="543145"/>
        </a:xfrm>
        <a:prstGeom prst="rect">
          <a:avLst/>
        </a:prstGeom>
      </xdr:spPr>
    </xdr:pic>
    <xdr:clientData/>
  </xdr:twoCellAnchor>
  <xdr:twoCellAnchor editAs="oneCell">
    <xdr:from>
      <xdr:col>1</xdr:col>
      <xdr:colOff>59250</xdr:colOff>
      <xdr:row>14</xdr:row>
      <xdr:rowOff>78300</xdr:rowOff>
    </xdr:from>
    <xdr:to>
      <xdr:col>1</xdr:col>
      <xdr:colOff>678789</xdr:colOff>
      <xdr:row>14</xdr:row>
      <xdr:rowOff>612057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75" y="4345500"/>
          <a:ext cx="619539" cy="533757"/>
        </a:xfrm>
        <a:prstGeom prst="rect">
          <a:avLst/>
        </a:prstGeom>
      </xdr:spPr>
    </xdr:pic>
    <xdr:clientData/>
  </xdr:twoCellAnchor>
  <xdr:twoCellAnchor editAs="oneCell">
    <xdr:from>
      <xdr:col>1</xdr:col>
      <xdr:colOff>73500</xdr:colOff>
      <xdr:row>19</xdr:row>
      <xdr:rowOff>35400</xdr:rowOff>
    </xdr:from>
    <xdr:to>
      <xdr:col>1</xdr:col>
      <xdr:colOff>635702</xdr:colOff>
      <xdr:row>19</xdr:row>
      <xdr:rowOff>597602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225" y="7493475"/>
          <a:ext cx="562202" cy="562202"/>
        </a:xfrm>
        <a:prstGeom prst="rect">
          <a:avLst/>
        </a:prstGeom>
      </xdr:spPr>
    </xdr:pic>
    <xdr:clientData/>
  </xdr:twoCellAnchor>
  <xdr:twoCellAnchor editAs="oneCell">
    <xdr:from>
      <xdr:col>1</xdr:col>
      <xdr:colOff>42525</xdr:colOff>
      <xdr:row>17</xdr:row>
      <xdr:rowOff>23475</xdr:rowOff>
    </xdr:from>
    <xdr:to>
      <xdr:col>1</xdr:col>
      <xdr:colOff>642843</xdr:colOff>
      <xdr:row>18</xdr:row>
      <xdr:rowOff>4675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250" y="6205200"/>
          <a:ext cx="600318" cy="619375"/>
        </a:xfrm>
        <a:prstGeom prst="rect">
          <a:avLst/>
        </a:prstGeom>
      </xdr:spPr>
    </xdr:pic>
    <xdr:clientData/>
  </xdr:twoCellAnchor>
  <xdr:twoCellAnchor editAs="oneCell">
    <xdr:from>
      <xdr:col>1</xdr:col>
      <xdr:colOff>21075</xdr:colOff>
      <xdr:row>16</xdr:row>
      <xdr:rowOff>21075</xdr:rowOff>
    </xdr:from>
    <xdr:to>
      <xdr:col>1</xdr:col>
      <xdr:colOff>621393</xdr:colOff>
      <xdr:row>16</xdr:row>
      <xdr:rowOff>583277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800" y="5564625"/>
          <a:ext cx="600318" cy="562202"/>
        </a:xfrm>
        <a:prstGeom prst="rect">
          <a:avLst/>
        </a:prstGeom>
      </xdr:spPr>
    </xdr:pic>
    <xdr:clientData/>
  </xdr:twoCellAnchor>
  <xdr:twoCellAnchor editAs="oneCell">
    <xdr:from>
      <xdr:col>1</xdr:col>
      <xdr:colOff>85350</xdr:colOff>
      <xdr:row>15</xdr:row>
      <xdr:rowOff>66300</xdr:rowOff>
    </xdr:from>
    <xdr:to>
      <xdr:col>1</xdr:col>
      <xdr:colOff>600044</xdr:colOff>
      <xdr:row>16</xdr:row>
      <xdr:rowOff>7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075" y="4971675"/>
          <a:ext cx="514694" cy="571882"/>
        </a:xfrm>
        <a:prstGeom prst="rect">
          <a:avLst/>
        </a:prstGeom>
      </xdr:spPr>
    </xdr:pic>
    <xdr:clientData/>
  </xdr:twoCellAnchor>
  <xdr:twoCellAnchor editAs="oneCell">
    <xdr:from>
      <xdr:col>1</xdr:col>
      <xdr:colOff>44850</xdr:colOff>
      <xdr:row>18</xdr:row>
      <xdr:rowOff>16275</xdr:rowOff>
    </xdr:from>
    <xdr:to>
      <xdr:col>1</xdr:col>
      <xdr:colOff>616732</xdr:colOff>
      <xdr:row>18</xdr:row>
      <xdr:rowOff>616752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575" y="6836175"/>
          <a:ext cx="571882" cy="600477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26</xdr:row>
      <xdr:rowOff>57150</xdr:rowOff>
    </xdr:from>
    <xdr:to>
      <xdr:col>1</xdr:col>
      <xdr:colOff>667171</xdr:colOff>
      <xdr:row>26</xdr:row>
      <xdr:rowOff>600438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11982450"/>
          <a:ext cx="629071" cy="543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A30"/>
  <sheetViews>
    <sheetView workbookViewId="0">
      <selection activeCell="B11" sqref="B11"/>
    </sheetView>
  </sheetViews>
  <sheetFormatPr defaultRowHeight="13.5"/>
  <cols>
    <col min="1" max="1" width="11.125" bestFit="1" customWidth="1"/>
    <col min="2" max="2" width="9" customWidth="1"/>
  </cols>
  <sheetData>
    <row r="11" spans="1:1" ht="50.25" customHeight="1">
      <c r="A11" s="2" t="s">
        <v>160</v>
      </c>
    </row>
    <row r="12" spans="1:1" ht="50.25" customHeight="1">
      <c r="A12" s="2" t="s">
        <v>14</v>
      </c>
    </row>
    <row r="13" spans="1:1" ht="50.25" customHeight="1">
      <c r="A13" s="2" t="s">
        <v>16</v>
      </c>
    </row>
    <row r="14" spans="1:1" ht="50.25" customHeight="1">
      <c r="A14" s="2" t="s">
        <v>13</v>
      </c>
    </row>
    <row r="15" spans="1:1" ht="50.25" customHeight="1">
      <c r="A15" s="2" t="s">
        <v>15</v>
      </c>
    </row>
    <row r="16" spans="1:1" ht="50.25" customHeight="1">
      <c r="A16" s="2" t="s">
        <v>20</v>
      </c>
    </row>
    <row r="17" spans="1:1" ht="50.25" customHeight="1">
      <c r="A17" s="2" t="s">
        <v>26</v>
      </c>
    </row>
    <row r="18" spans="1:1" ht="50.25" customHeight="1">
      <c r="A18" s="2" t="s">
        <v>22</v>
      </c>
    </row>
    <row r="19" spans="1:1" ht="50.25" customHeight="1">
      <c r="A19" s="2" t="s">
        <v>18</v>
      </c>
    </row>
    <row r="20" spans="1:1" ht="50.25" customHeight="1">
      <c r="A20" s="2" t="s">
        <v>11</v>
      </c>
    </row>
    <row r="21" spans="1:1" ht="50.25" customHeight="1">
      <c r="A21" s="2" t="s">
        <v>25</v>
      </c>
    </row>
    <row r="22" spans="1:1" ht="50.25" customHeight="1">
      <c r="A22" s="2" t="s">
        <v>24</v>
      </c>
    </row>
    <row r="23" spans="1:1" ht="50.25" customHeight="1">
      <c r="A23" s="2" t="s">
        <v>12</v>
      </c>
    </row>
    <row r="24" spans="1:1" ht="50.25" customHeight="1">
      <c r="A24" s="2" t="s">
        <v>19</v>
      </c>
    </row>
    <row r="25" spans="1:1" ht="50.25" customHeight="1">
      <c r="A25" s="2" t="s">
        <v>23</v>
      </c>
    </row>
    <row r="26" spans="1:1" ht="50.25" customHeight="1">
      <c r="A26" s="2" t="s">
        <v>27</v>
      </c>
    </row>
    <row r="27" spans="1:1" ht="50.25" customHeight="1">
      <c r="A27" s="2" t="s">
        <v>9</v>
      </c>
    </row>
    <row r="28" spans="1:1" ht="50.25" customHeight="1">
      <c r="A28" s="2" t="s">
        <v>21</v>
      </c>
    </row>
    <row r="29" spans="1:1" ht="50.25" customHeight="1">
      <c r="A29" s="2" t="s">
        <v>17</v>
      </c>
    </row>
    <row r="30" spans="1:1" ht="50.25" customHeight="1">
      <c r="A30" s="2" t="s">
        <v>10</v>
      </c>
    </row>
  </sheetData>
  <sheetProtection password="C750" sheet="1" objects="1" scenarios="1"/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R64"/>
  <sheetViews>
    <sheetView workbookViewId="0">
      <selection activeCell="S1" sqref="S1"/>
    </sheetView>
  </sheetViews>
  <sheetFormatPr defaultRowHeight="10.5"/>
  <cols>
    <col min="1" max="16384" width="9" style="7"/>
  </cols>
  <sheetData>
    <row r="1" spans="1:18">
      <c r="A1" s="8" t="s">
        <v>0</v>
      </c>
      <c r="B1" s="8" t="s">
        <v>1</v>
      </c>
      <c r="C1" s="9" t="s">
        <v>2</v>
      </c>
      <c r="D1" s="9"/>
      <c r="E1" s="9" t="s">
        <v>3</v>
      </c>
      <c r="F1" s="9" t="s">
        <v>4</v>
      </c>
      <c r="G1" s="9"/>
      <c r="H1" s="9" t="s">
        <v>5</v>
      </c>
      <c r="I1" s="9" t="s">
        <v>6</v>
      </c>
      <c r="J1" s="9" t="s">
        <v>7</v>
      </c>
      <c r="K1" s="9" t="s">
        <v>8</v>
      </c>
      <c r="L1" s="9">
        <v>1</v>
      </c>
      <c r="M1" s="9">
        <v>2</v>
      </c>
      <c r="N1" s="9">
        <v>3</v>
      </c>
      <c r="O1" s="9">
        <v>4</v>
      </c>
      <c r="P1" s="9">
        <v>0</v>
      </c>
      <c r="Q1" s="8"/>
      <c r="R1" s="8"/>
    </row>
    <row r="2" spans="1:18">
      <c r="A2" s="9">
        <v>2014</v>
      </c>
      <c r="B2" s="9">
        <v>62</v>
      </c>
      <c r="C2" s="9">
        <v>1</v>
      </c>
      <c r="D2" s="9">
        <v>0</v>
      </c>
      <c r="E2" s="9" t="s">
        <v>9</v>
      </c>
      <c r="F2" s="9" t="s">
        <v>10</v>
      </c>
      <c r="G2" s="9"/>
      <c r="H2" s="9" t="s">
        <v>159</v>
      </c>
      <c r="I2" s="9" t="s">
        <v>10</v>
      </c>
      <c r="J2" s="9" t="s">
        <v>11</v>
      </c>
      <c r="K2" s="9" t="s">
        <v>12</v>
      </c>
      <c r="L2" s="9" t="s">
        <v>159</v>
      </c>
      <c r="M2" s="9" t="s">
        <v>13</v>
      </c>
      <c r="N2" s="9" t="s">
        <v>14</v>
      </c>
      <c r="O2" s="9" t="s">
        <v>15</v>
      </c>
      <c r="P2" s="9" t="s">
        <v>16</v>
      </c>
      <c r="Q2" s="8"/>
      <c r="R2" s="8"/>
    </row>
    <row r="3" spans="1:18">
      <c r="A3" s="9">
        <v>2015</v>
      </c>
      <c r="B3" s="9">
        <v>167</v>
      </c>
      <c r="C3" s="9">
        <v>20</v>
      </c>
      <c r="D3" s="9">
        <v>1</v>
      </c>
      <c r="E3" s="9" t="s">
        <v>159</v>
      </c>
      <c r="F3" s="9" t="s">
        <v>159</v>
      </c>
      <c r="G3" s="9"/>
      <c r="H3" s="9" t="s">
        <v>14</v>
      </c>
      <c r="I3" s="9" t="s">
        <v>17</v>
      </c>
      <c r="J3" s="9" t="s">
        <v>18</v>
      </c>
      <c r="K3" s="9" t="s">
        <v>19</v>
      </c>
      <c r="L3" s="9" t="s">
        <v>14</v>
      </c>
      <c r="M3" s="9" t="s">
        <v>15</v>
      </c>
      <c r="N3" s="9" t="s">
        <v>16</v>
      </c>
      <c r="O3" s="9" t="s">
        <v>159</v>
      </c>
      <c r="P3" s="9" t="s">
        <v>13</v>
      </c>
      <c r="Q3" s="8"/>
      <c r="R3" s="8"/>
    </row>
    <row r="4" spans="1:18">
      <c r="A4" s="9">
        <v>2016</v>
      </c>
      <c r="B4" s="9">
        <v>12</v>
      </c>
      <c r="C4" s="9">
        <v>22</v>
      </c>
      <c r="D4" s="9">
        <v>2</v>
      </c>
      <c r="E4" s="9" t="s">
        <v>18</v>
      </c>
      <c r="F4" s="9" t="s">
        <v>20</v>
      </c>
      <c r="G4" s="9"/>
      <c r="H4" s="9" t="s">
        <v>16</v>
      </c>
      <c r="I4" s="9" t="s">
        <v>21</v>
      </c>
      <c r="J4" s="9" t="s">
        <v>22</v>
      </c>
      <c r="K4" s="9" t="s">
        <v>23</v>
      </c>
      <c r="L4" s="9" t="s">
        <v>16</v>
      </c>
      <c r="M4" s="9" t="s">
        <v>159</v>
      </c>
      <c r="N4" s="9" t="s">
        <v>13</v>
      </c>
      <c r="O4" s="9" t="s">
        <v>14</v>
      </c>
      <c r="P4" s="9" t="s">
        <v>15</v>
      </c>
      <c r="Q4" s="8"/>
      <c r="R4" s="8"/>
    </row>
    <row r="5" spans="1:18">
      <c r="A5" s="9">
        <v>2017</v>
      </c>
      <c r="B5" s="9">
        <v>117</v>
      </c>
      <c r="C5" s="9">
        <v>39</v>
      </c>
      <c r="D5" s="9">
        <v>3</v>
      </c>
      <c r="E5" s="9" t="s">
        <v>24</v>
      </c>
      <c r="F5" s="9" t="s">
        <v>25</v>
      </c>
      <c r="G5" s="9"/>
      <c r="H5" s="9" t="s">
        <v>13</v>
      </c>
      <c r="I5" s="9" t="s">
        <v>9</v>
      </c>
      <c r="J5" s="9" t="s">
        <v>26</v>
      </c>
      <c r="K5" s="9" t="s">
        <v>25</v>
      </c>
      <c r="L5" s="9" t="s">
        <v>13</v>
      </c>
      <c r="M5" s="9" t="s">
        <v>14</v>
      </c>
      <c r="N5" s="9" t="s">
        <v>15</v>
      </c>
      <c r="O5" s="9" t="s">
        <v>16</v>
      </c>
      <c r="P5" s="9" t="s">
        <v>159</v>
      </c>
      <c r="Q5" s="8"/>
      <c r="R5" s="8"/>
    </row>
    <row r="6" spans="1:18">
      <c r="A6" s="9">
        <v>2018</v>
      </c>
      <c r="B6" s="9">
        <v>222</v>
      </c>
      <c r="C6" s="9">
        <v>43</v>
      </c>
      <c r="D6" s="9">
        <v>4</v>
      </c>
      <c r="E6" s="9" t="s">
        <v>10</v>
      </c>
      <c r="F6" s="9" t="s">
        <v>27</v>
      </c>
      <c r="G6" s="9"/>
      <c r="H6" s="9" t="s">
        <v>15</v>
      </c>
      <c r="I6" s="9" t="s">
        <v>27</v>
      </c>
      <c r="J6" s="9" t="s">
        <v>20</v>
      </c>
      <c r="K6" s="9" t="s">
        <v>24</v>
      </c>
      <c r="L6" s="9" t="s">
        <v>15</v>
      </c>
      <c r="M6" s="9" t="s">
        <v>16</v>
      </c>
      <c r="N6" s="9" t="s">
        <v>159</v>
      </c>
      <c r="O6" s="9" t="s">
        <v>13</v>
      </c>
      <c r="P6" s="9" t="s">
        <v>14</v>
      </c>
      <c r="Q6" s="8"/>
      <c r="R6" s="8"/>
    </row>
    <row r="7" spans="1:18">
      <c r="A7" s="9">
        <v>2019</v>
      </c>
      <c r="B7" s="9">
        <v>67</v>
      </c>
      <c r="C7" s="9">
        <v>50</v>
      </c>
      <c r="D7" s="9">
        <v>5</v>
      </c>
      <c r="E7" s="9" t="s">
        <v>13</v>
      </c>
      <c r="F7" s="9" t="s">
        <v>14</v>
      </c>
      <c r="G7" s="9"/>
      <c r="H7" s="9" t="s">
        <v>20</v>
      </c>
      <c r="I7" s="9" t="s">
        <v>23</v>
      </c>
      <c r="J7" s="9" t="s">
        <v>15</v>
      </c>
      <c r="K7" s="9" t="s">
        <v>21</v>
      </c>
      <c r="L7" s="9" t="s">
        <v>20</v>
      </c>
      <c r="M7" s="9" t="s">
        <v>18</v>
      </c>
      <c r="N7" s="9" t="s">
        <v>26</v>
      </c>
      <c r="O7" s="9" t="s">
        <v>11</v>
      </c>
      <c r="P7" s="9" t="s">
        <v>22</v>
      </c>
      <c r="Q7" s="8"/>
      <c r="R7" s="8"/>
    </row>
    <row r="8" spans="1:18">
      <c r="A8" s="9">
        <v>2020</v>
      </c>
      <c r="B8" s="9">
        <v>172</v>
      </c>
      <c r="C8" s="9">
        <v>51</v>
      </c>
      <c r="D8" s="9">
        <v>6</v>
      </c>
      <c r="E8" s="9" t="s">
        <v>26</v>
      </c>
      <c r="F8" s="9" t="s">
        <v>26</v>
      </c>
      <c r="G8" s="9"/>
      <c r="H8" s="9" t="s">
        <v>26</v>
      </c>
      <c r="I8" s="9" t="s">
        <v>19</v>
      </c>
      <c r="J8" s="9" t="s">
        <v>13</v>
      </c>
      <c r="K8" s="9" t="s">
        <v>17</v>
      </c>
      <c r="L8" s="9" t="s">
        <v>26</v>
      </c>
      <c r="M8" s="9" t="s">
        <v>11</v>
      </c>
      <c r="N8" s="9" t="s">
        <v>22</v>
      </c>
      <c r="O8" s="9" t="s">
        <v>20</v>
      </c>
      <c r="P8" s="9" t="s">
        <v>18</v>
      </c>
      <c r="Q8" s="8"/>
      <c r="R8" s="8"/>
    </row>
    <row r="9" spans="1:18">
      <c r="A9" s="9">
        <v>2021</v>
      </c>
      <c r="B9" s="9">
        <v>17</v>
      </c>
      <c r="C9" s="9">
        <v>58</v>
      </c>
      <c r="D9" s="9">
        <v>7</v>
      </c>
      <c r="E9" s="9" t="s">
        <v>23</v>
      </c>
      <c r="F9" s="9" t="s">
        <v>24</v>
      </c>
      <c r="G9" s="9"/>
      <c r="H9" s="9" t="s">
        <v>22</v>
      </c>
      <c r="I9" s="9" t="s">
        <v>12</v>
      </c>
      <c r="J9" s="9" t="s">
        <v>16</v>
      </c>
      <c r="K9" s="9" t="s">
        <v>28</v>
      </c>
      <c r="L9" s="9" t="s">
        <v>22</v>
      </c>
      <c r="M9" s="9" t="s">
        <v>20</v>
      </c>
      <c r="N9" s="9" t="s">
        <v>18</v>
      </c>
      <c r="O9" s="9" t="s">
        <v>26</v>
      </c>
      <c r="P9" s="9" t="s">
        <v>11</v>
      </c>
      <c r="Q9" s="8"/>
      <c r="R9" s="8"/>
    </row>
    <row r="10" spans="1:18">
      <c r="A10" s="9">
        <v>2022</v>
      </c>
      <c r="B10" s="9">
        <v>122</v>
      </c>
      <c r="C10" s="9">
        <v>64</v>
      </c>
      <c r="D10" s="9">
        <v>8</v>
      </c>
      <c r="E10" s="9" t="s">
        <v>21</v>
      </c>
      <c r="F10" s="9" t="s">
        <v>9</v>
      </c>
      <c r="G10" s="9"/>
      <c r="H10" s="9" t="s">
        <v>18</v>
      </c>
      <c r="I10" s="9" t="s">
        <v>24</v>
      </c>
      <c r="J10" s="9" t="s">
        <v>14</v>
      </c>
      <c r="K10" s="9" t="s">
        <v>27</v>
      </c>
      <c r="L10" s="9" t="s">
        <v>18</v>
      </c>
      <c r="M10" s="9" t="s">
        <v>26</v>
      </c>
      <c r="N10" s="9" t="s">
        <v>11</v>
      </c>
      <c r="O10" s="9" t="s">
        <v>22</v>
      </c>
      <c r="P10" s="9" t="s">
        <v>20</v>
      </c>
      <c r="Q10" s="8"/>
      <c r="R10" s="8"/>
    </row>
    <row r="11" spans="1:18">
      <c r="A11" s="9">
        <v>2023</v>
      </c>
      <c r="B11" s="9">
        <v>227</v>
      </c>
      <c r="C11" s="9">
        <v>69</v>
      </c>
      <c r="D11" s="9">
        <v>9</v>
      </c>
      <c r="E11" s="9" t="s">
        <v>14</v>
      </c>
      <c r="F11" s="9" t="s">
        <v>16</v>
      </c>
      <c r="G11" s="9"/>
      <c r="H11" s="9" t="s">
        <v>11</v>
      </c>
      <c r="I11" s="9" t="s">
        <v>25</v>
      </c>
      <c r="J11" s="9" t="s">
        <v>159</v>
      </c>
      <c r="K11" s="9" t="s">
        <v>9</v>
      </c>
      <c r="L11" s="9" t="s">
        <v>11</v>
      </c>
      <c r="M11" s="9" t="s">
        <v>22</v>
      </c>
      <c r="N11" s="9" t="s">
        <v>20</v>
      </c>
      <c r="O11" s="9" t="s">
        <v>18</v>
      </c>
      <c r="P11" s="9" t="s">
        <v>26</v>
      </c>
      <c r="Q11" s="8"/>
      <c r="R11" s="8"/>
    </row>
    <row r="12" spans="1:18">
      <c r="A12" s="9">
        <v>2024</v>
      </c>
      <c r="B12" s="9">
        <v>72</v>
      </c>
      <c r="C12" s="9">
        <v>72</v>
      </c>
      <c r="D12" s="9">
        <v>10</v>
      </c>
      <c r="E12" s="9" t="s">
        <v>11</v>
      </c>
      <c r="F12" s="9" t="s">
        <v>22</v>
      </c>
      <c r="G12" s="9"/>
      <c r="H12" s="9" t="s">
        <v>25</v>
      </c>
      <c r="I12" s="9" t="s">
        <v>11</v>
      </c>
      <c r="J12" s="9" t="s">
        <v>17</v>
      </c>
      <c r="K12" s="9" t="s">
        <v>13</v>
      </c>
      <c r="L12" s="9" t="s">
        <v>25</v>
      </c>
      <c r="M12" s="9" t="s">
        <v>19</v>
      </c>
      <c r="N12" s="9" t="s">
        <v>24</v>
      </c>
      <c r="O12" s="9" t="s">
        <v>23</v>
      </c>
      <c r="P12" s="9" t="s">
        <v>12</v>
      </c>
      <c r="Q12" s="8"/>
      <c r="R12" s="8"/>
    </row>
    <row r="13" spans="1:18">
      <c r="A13" s="9">
        <v>2025</v>
      </c>
      <c r="B13" s="9">
        <v>177</v>
      </c>
      <c r="C13" s="9">
        <v>77</v>
      </c>
      <c r="D13" s="9">
        <v>11</v>
      </c>
      <c r="E13" s="9" t="s">
        <v>12</v>
      </c>
      <c r="F13" s="9" t="s">
        <v>12</v>
      </c>
      <c r="G13" s="9"/>
      <c r="H13" s="9" t="s">
        <v>24</v>
      </c>
      <c r="I13" s="9" t="s">
        <v>18</v>
      </c>
      <c r="J13" s="9" t="s">
        <v>21</v>
      </c>
      <c r="K13" s="9" t="s">
        <v>15</v>
      </c>
      <c r="L13" s="9" t="s">
        <v>24</v>
      </c>
      <c r="M13" s="9" t="s">
        <v>23</v>
      </c>
      <c r="N13" s="9" t="s">
        <v>12</v>
      </c>
      <c r="O13" s="9" t="s">
        <v>25</v>
      </c>
      <c r="P13" s="9" t="s">
        <v>19</v>
      </c>
      <c r="Q13" s="8"/>
      <c r="R13" s="8"/>
    </row>
    <row r="14" spans="1:18">
      <c r="A14" s="9">
        <v>2026</v>
      </c>
      <c r="B14" s="9">
        <v>22</v>
      </c>
      <c r="C14" s="9">
        <v>85</v>
      </c>
      <c r="D14" s="9">
        <v>12</v>
      </c>
      <c r="E14" s="9" t="s">
        <v>27</v>
      </c>
      <c r="F14" s="9" t="s">
        <v>21</v>
      </c>
      <c r="G14" s="9"/>
      <c r="H14" s="9" t="s">
        <v>12</v>
      </c>
      <c r="I14" s="9" t="s">
        <v>22</v>
      </c>
      <c r="J14" s="9" t="s">
        <v>9</v>
      </c>
      <c r="K14" s="9" t="s">
        <v>159</v>
      </c>
      <c r="L14" s="9" t="s">
        <v>12</v>
      </c>
      <c r="M14" s="9" t="s">
        <v>25</v>
      </c>
      <c r="N14" s="9" t="s">
        <v>19</v>
      </c>
      <c r="O14" s="9" t="s">
        <v>24</v>
      </c>
      <c r="P14" s="9" t="s">
        <v>23</v>
      </c>
      <c r="Q14" s="8"/>
      <c r="R14" s="8"/>
    </row>
    <row r="15" spans="1:18">
      <c r="A15" s="9">
        <v>2027</v>
      </c>
      <c r="B15" s="9">
        <v>127</v>
      </c>
      <c r="C15" s="9">
        <v>88</v>
      </c>
      <c r="D15" s="9">
        <v>13</v>
      </c>
      <c r="E15" s="9" t="s">
        <v>15</v>
      </c>
      <c r="F15" s="9" t="s">
        <v>13</v>
      </c>
      <c r="G15" s="9"/>
      <c r="H15" s="9" t="s">
        <v>19</v>
      </c>
      <c r="I15" s="9" t="s">
        <v>26</v>
      </c>
      <c r="J15" s="9" t="s">
        <v>27</v>
      </c>
      <c r="K15" s="9" t="s">
        <v>14</v>
      </c>
      <c r="L15" s="9" t="s">
        <v>19</v>
      </c>
      <c r="M15" s="9" t="s">
        <v>24</v>
      </c>
      <c r="N15" s="9" t="s">
        <v>23</v>
      </c>
      <c r="O15" s="9" t="s">
        <v>12</v>
      </c>
      <c r="P15" s="9" t="s">
        <v>25</v>
      </c>
      <c r="Q15" s="8"/>
      <c r="R15" s="8"/>
    </row>
    <row r="16" spans="1:18">
      <c r="A16" s="9">
        <v>2028</v>
      </c>
      <c r="B16" s="9">
        <v>232</v>
      </c>
      <c r="C16" s="9">
        <v>93</v>
      </c>
      <c r="D16" s="9">
        <v>14</v>
      </c>
      <c r="E16" s="9" t="s">
        <v>22</v>
      </c>
      <c r="F16" s="9" t="s">
        <v>18</v>
      </c>
      <c r="G16" s="9"/>
      <c r="H16" s="9" t="s">
        <v>23</v>
      </c>
      <c r="I16" s="9" t="s">
        <v>20</v>
      </c>
      <c r="J16" s="9" t="s">
        <v>29</v>
      </c>
      <c r="K16" s="9" t="s">
        <v>16</v>
      </c>
      <c r="L16" s="9" t="s">
        <v>23</v>
      </c>
      <c r="M16" s="9" t="s">
        <v>12</v>
      </c>
      <c r="N16" s="9" t="s">
        <v>25</v>
      </c>
      <c r="O16" s="9" t="s">
        <v>19</v>
      </c>
      <c r="P16" s="9" t="s">
        <v>24</v>
      </c>
      <c r="Q16" s="8"/>
      <c r="R16" s="8"/>
    </row>
    <row r="17" spans="1:18">
      <c r="A17" s="9">
        <v>2029</v>
      </c>
      <c r="B17" s="9">
        <v>77</v>
      </c>
      <c r="C17" s="9">
        <v>96</v>
      </c>
      <c r="D17" s="9">
        <v>15</v>
      </c>
      <c r="E17" s="9" t="s">
        <v>25</v>
      </c>
      <c r="F17" s="9" t="s">
        <v>19</v>
      </c>
      <c r="G17" s="9"/>
      <c r="H17" s="9" t="s">
        <v>27</v>
      </c>
      <c r="I17" s="9" t="s">
        <v>15</v>
      </c>
      <c r="J17" s="9" t="s">
        <v>30</v>
      </c>
      <c r="K17" s="9" t="s">
        <v>18</v>
      </c>
      <c r="L17" s="9" t="s">
        <v>27</v>
      </c>
      <c r="M17" s="9" t="s">
        <v>17</v>
      </c>
      <c r="N17" s="9" t="s">
        <v>9</v>
      </c>
      <c r="O17" s="9" t="s">
        <v>10</v>
      </c>
      <c r="P17" s="9" t="s">
        <v>21</v>
      </c>
      <c r="Q17" s="8"/>
      <c r="R17" s="8"/>
    </row>
    <row r="18" spans="1:18">
      <c r="A18" s="9">
        <v>2030</v>
      </c>
      <c r="B18" s="9">
        <v>182</v>
      </c>
      <c r="C18" s="9">
        <v>106</v>
      </c>
      <c r="D18" s="9">
        <v>16</v>
      </c>
      <c r="E18" s="9" t="s">
        <v>17</v>
      </c>
      <c r="F18" s="9" t="s">
        <v>17</v>
      </c>
      <c r="G18" s="9"/>
      <c r="H18" s="9" t="s">
        <v>9</v>
      </c>
      <c r="I18" s="9" t="s">
        <v>13</v>
      </c>
      <c r="J18" s="9" t="s">
        <v>31</v>
      </c>
      <c r="K18" s="9" t="s">
        <v>11</v>
      </c>
      <c r="L18" s="9" t="s">
        <v>9</v>
      </c>
      <c r="M18" s="9" t="s">
        <v>10</v>
      </c>
      <c r="N18" s="9" t="s">
        <v>21</v>
      </c>
      <c r="O18" s="9" t="s">
        <v>27</v>
      </c>
      <c r="P18" s="9" t="s">
        <v>17</v>
      </c>
      <c r="Q18" s="8"/>
      <c r="R18" s="8"/>
    </row>
    <row r="19" spans="1:18">
      <c r="A19" s="9">
        <v>2031</v>
      </c>
      <c r="B19" s="9">
        <v>27</v>
      </c>
      <c r="C19" s="9">
        <v>107</v>
      </c>
      <c r="D19" s="9">
        <v>17</v>
      </c>
      <c r="E19" s="9" t="s">
        <v>16</v>
      </c>
      <c r="F19" s="9" t="s">
        <v>15</v>
      </c>
      <c r="G19" s="9"/>
      <c r="H19" s="9" t="s">
        <v>21</v>
      </c>
      <c r="I19" s="9" t="s">
        <v>16</v>
      </c>
      <c r="J19" s="9" t="s">
        <v>32</v>
      </c>
      <c r="K19" s="9" t="s">
        <v>20</v>
      </c>
      <c r="L19" s="9" t="s">
        <v>21</v>
      </c>
      <c r="M19" s="9" t="s">
        <v>27</v>
      </c>
      <c r="N19" s="9" t="s">
        <v>17</v>
      </c>
      <c r="O19" s="9" t="s">
        <v>9</v>
      </c>
      <c r="P19" s="9" t="s">
        <v>10</v>
      </c>
      <c r="Q19" s="8"/>
      <c r="R19" s="8"/>
    </row>
    <row r="20" spans="1:18">
      <c r="A20" s="9">
        <v>2032</v>
      </c>
      <c r="B20" s="9">
        <v>132</v>
      </c>
      <c r="C20" s="9">
        <v>108</v>
      </c>
      <c r="D20" s="9">
        <v>18</v>
      </c>
      <c r="E20" s="9" t="s">
        <v>20</v>
      </c>
      <c r="F20" s="9" t="s">
        <v>11</v>
      </c>
      <c r="G20" s="9"/>
      <c r="H20" s="9" t="s">
        <v>17</v>
      </c>
      <c r="I20" s="9" t="s">
        <v>14</v>
      </c>
      <c r="J20" s="9" t="s">
        <v>33</v>
      </c>
      <c r="K20" s="9" t="s">
        <v>26</v>
      </c>
      <c r="L20" s="9" t="s">
        <v>17</v>
      </c>
      <c r="M20" s="9" t="s">
        <v>9</v>
      </c>
      <c r="N20" s="9" t="s">
        <v>10</v>
      </c>
      <c r="O20" s="9" t="s">
        <v>21</v>
      </c>
      <c r="P20" s="9" t="s">
        <v>27</v>
      </c>
      <c r="Q20" s="8"/>
      <c r="R20" s="8"/>
    </row>
    <row r="21" spans="1:18">
      <c r="A21" s="9">
        <v>2033</v>
      </c>
      <c r="B21" s="9">
        <v>237</v>
      </c>
      <c r="C21" s="9">
        <v>109</v>
      </c>
      <c r="D21" s="9">
        <v>19</v>
      </c>
      <c r="E21" s="9" t="s">
        <v>19</v>
      </c>
      <c r="F21" s="9" t="s">
        <v>23</v>
      </c>
      <c r="G21" s="9"/>
      <c r="H21" s="9" t="s">
        <v>10</v>
      </c>
      <c r="I21" s="9" t="s">
        <v>159</v>
      </c>
      <c r="J21" s="9" t="s">
        <v>23</v>
      </c>
      <c r="K21" s="9" t="s">
        <v>22</v>
      </c>
      <c r="L21" s="9" t="s">
        <v>10</v>
      </c>
      <c r="M21" s="9" t="s">
        <v>21</v>
      </c>
      <c r="N21" s="9" t="s">
        <v>27</v>
      </c>
      <c r="O21" s="9" t="s">
        <v>17</v>
      </c>
      <c r="P21" s="9" t="s">
        <v>9</v>
      </c>
      <c r="Q21" s="8"/>
      <c r="R21" s="8"/>
    </row>
    <row r="22" spans="1:18">
      <c r="A22" s="9">
        <v>2034</v>
      </c>
      <c r="B22" s="9">
        <v>82</v>
      </c>
      <c r="C22" s="9">
        <v>110</v>
      </c>
      <c r="D22" s="9">
        <v>20</v>
      </c>
      <c r="E22" s="9" t="s">
        <v>9</v>
      </c>
      <c r="F22" s="9" t="s">
        <v>10</v>
      </c>
      <c r="G22" s="9"/>
      <c r="H22" s="9"/>
      <c r="I22" s="9"/>
      <c r="J22" s="9"/>
      <c r="K22" s="9"/>
      <c r="L22" s="9" t="s">
        <v>34</v>
      </c>
      <c r="M22" s="9" t="s">
        <v>35</v>
      </c>
      <c r="N22" s="9" t="s">
        <v>36</v>
      </c>
      <c r="O22" s="9" t="s">
        <v>37</v>
      </c>
      <c r="P22" s="9" t="s">
        <v>38</v>
      </c>
      <c r="Q22" s="8"/>
      <c r="R22" s="8"/>
    </row>
    <row r="23" spans="1:18">
      <c r="A23" s="9">
        <v>2035</v>
      </c>
      <c r="B23" s="9">
        <v>187</v>
      </c>
      <c r="C23" s="9">
        <v>111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>
      <c r="A24" s="9">
        <v>2036</v>
      </c>
      <c r="B24" s="9">
        <v>32</v>
      </c>
      <c r="C24" s="9">
        <v>112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>
      <c r="A25" s="9">
        <v>2037</v>
      </c>
      <c r="B25" s="9">
        <v>137</v>
      </c>
      <c r="C25" s="9">
        <v>113</v>
      </c>
      <c r="D25" s="8"/>
      <c r="E25" s="8"/>
      <c r="F25" s="8"/>
      <c r="G25" s="8"/>
      <c r="H25" s="8"/>
      <c r="I25" s="8" t="s">
        <v>75</v>
      </c>
      <c r="J25" s="8" t="s">
        <v>99</v>
      </c>
      <c r="K25" s="8" t="s">
        <v>100</v>
      </c>
      <c r="L25" s="8"/>
      <c r="M25" s="8"/>
      <c r="N25" s="8"/>
      <c r="O25" s="8"/>
      <c r="P25" s="8"/>
      <c r="Q25" s="8"/>
      <c r="R25" s="8"/>
    </row>
    <row r="26" spans="1:18">
      <c r="A26" s="9">
        <v>2038</v>
      </c>
      <c r="B26" s="9">
        <v>242</v>
      </c>
      <c r="C26" s="9">
        <v>114</v>
      </c>
      <c r="D26" s="8"/>
      <c r="E26" s="9">
        <v>1</v>
      </c>
      <c r="F26" s="8" t="s">
        <v>39</v>
      </c>
      <c r="G26" s="8" t="s">
        <v>40</v>
      </c>
      <c r="H26" s="8" t="s">
        <v>96</v>
      </c>
      <c r="I26" s="8" t="s">
        <v>76</v>
      </c>
      <c r="J26" s="9" t="s">
        <v>77</v>
      </c>
      <c r="K26" s="8" t="s">
        <v>101</v>
      </c>
      <c r="L26" s="8"/>
      <c r="M26" s="8"/>
      <c r="N26" s="8"/>
      <c r="O26" s="8"/>
      <c r="P26" s="8"/>
      <c r="Q26" s="8"/>
      <c r="R26" s="8"/>
    </row>
    <row r="27" spans="1:18">
      <c r="A27" s="9">
        <v>2039</v>
      </c>
      <c r="B27" s="9">
        <v>87</v>
      </c>
      <c r="C27" s="9">
        <v>115</v>
      </c>
      <c r="D27" s="8"/>
      <c r="E27" s="9">
        <v>2</v>
      </c>
      <c r="F27" s="8" t="s">
        <v>41</v>
      </c>
      <c r="G27" s="8" t="s">
        <v>42</v>
      </c>
      <c r="H27" s="8" t="s">
        <v>96</v>
      </c>
      <c r="I27" s="8" t="s">
        <v>78</v>
      </c>
      <c r="J27" s="9" t="s">
        <v>79</v>
      </c>
      <c r="K27" s="8" t="s">
        <v>102</v>
      </c>
      <c r="L27" s="8"/>
      <c r="M27" s="8"/>
      <c r="N27" s="8"/>
      <c r="O27" s="8"/>
      <c r="P27" s="8"/>
      <c r="Q27" s="8"/>
      <c r="R27" s="8"/>
    </row>
    <row r="28" spans="1:18">
      <c r="A28" s="9">
        <v>2040</v>
      </c>
      <c r="B28" s="9">
        <v>192</v>
      </c>
      <c r="C28" s="9">
        <v>146</v>
      </c>
      <c r="D28" s="8"/>
      <c r="E28" s="9">
        <v>3</v>
      </c>
      <c r="F28" s="8" t="s">
        <v>43</v>
      </c>
      <c r="G28" s="8" t="s">
        <v>44</v>
      </c>
      <c r="H28" s="8" t="s">
        <v>96</v>
      </c>
      <c r="I28" s="8" t="s">
        <v>80</v>
      </c>
      <c r="J28" s="9" t="s">
        <v>81</v>
      </c>
      <c r="K28" s="8" t="s">
        <v>103</v>
      </c>
      <c r="L28" s="8"/>
      <c r="M28" s="8"/>
      <c r="N28" s="8"/>
      <c r="O28" s="8"/>
      <c r="P28" s="8"/>
      <c r="Q28" s="8"/>
      <c r="R28" s="8"/>
    </row>
    <row r="29" spans="1:18">
      <c r="A29" s="9">
        <v>2041</v>
      </c>
      <c r="B29" s="9">
        <v>37</v>
      </c>
      <c r="C29" s="9">
        <v>147</v>
      </c>
      <c r="D29" s="8"/>
      <c r="E29" s="9">
        <v>4</v>
      </c>
      <c r="F29" s="8" t="s">
        <v>45</v>
      </c>
      <c r="G29" s="8" t="s">
        <v>46</v>
      </c>
      <c r="H29" s="8" t="s">
        <v>96</v>
      </c>
      <c r="I29" s="8" t="s">
        <v>82</v>
      </c>
      <c r="J29" s="9" t="s">
        <v>83</v>
      </c>
      <c r="K29" s="8" t="s">
        <v>104</v>
      </c>
      <c r="L29" s="8"/>
      <c r="M29" s="8"/>
      <c r="N29" s="8"/>
      <c r="O29" s="8"/>
      <c r="P29" s="8"/>
      <c r="Q29" s="8"/>
      <c r="R29" s="8"/>
    </row>
    <row r="30" spans="1:18">
      <c r="A30" s="9">
        <v>2042</v>
      </c>
      <c r="B30" s="9">
        <v>142</v>
      </c>
      <c r="C30" s="9">
        <v>148</v>
      </c>
      <c r="D30" s="8"/>
      <c r="E30" s="9">
        <v>5</v>
      </c>
      <c r="F30" s="8" t="s">
        <v>47</v>
      </c>
      <c r="G30" s="8" t="s">
        <v>48</v>
      </c>
      <c r="H30" s="8" t="s">
        <v>97</v>
      </c>
      <c r="I30" s="8" t="s">
        <v>84</v>
      </c>
      <c r="J30" s="9" t="s">
        <v>85</v>
      </c>
      <c r="K30" s="8" t="s">
        <v>105</v>
      </c>
      <c r="L30" s="8"/>
      <c r="M30" s="8"/>
      <c r="N30" s="8"/>
      <c r="O30" s="8"/>
      <c r="P30" s="8"/>
      <c r="Q30" s="8"/>
      <c r="R30" s="8"/>
    </row>
    <row r="31" spans="1:18">
      <c r="A31" s="9">
        <v>2043</v>
      </c>
      <c r="B31" s="9">
        <v>247</v>
      </c>
      <c r="C31" s="9">
        <v>149</v>
      </c>
      <c r="D31" s="8"/>
      <c r="E31" s="9">
        <v>6</v>
      </c>
      <c r="F31" s="8" t="s">
        <v>49</v>
      </c>
      <c r="G31" s="8" t="s">
        <v>50</v>
      </c>
      <c r="H31" s="8" t="s">
        <v>97</v>
      </c>
      <c r="I31" s="8" t="s">
        <v>86</v>
      </c>
      <c r="J31" s="9" t="s">
        <v>87</v>
      </c>
      <c r="K31" s="8" t="s">
        <v>108</v>
      </c>
      <c r="L31" s="8"/>
      <c r="M31" s="8"/>
      <c r="N31" s="8"/>
      <c r="O31" s="8"/>
      <c r="P31" s="8"/>
      <c r="Q31" s="8"/>
      <c r="R31" s="8"/>
    </row>
    <row r="32" spans="1:18">
      <c r="A32" s="9">
        <v>2044</v>
      </c>
      <c r="B32" s="9">
        <v>92</v>
      </c>
      <c r="C32" s="9">
        <v>150</v>
      </c>
      <c r="D32" s="8"/>
      <c r="E32" s="9">
        <v>7</v>
      </c>
      <c r="F32" s="8" t="s">
        <v>51</v>
      </c>
      <c r="G32" s="8" t="s">
        <v>52</v>
      </c>
      <c r="H32" s="8" t="s">
        <v>97</v>
      </c>
      <c r="I32" s="8" t="s">
        <v>88</v>
      </c>
      <c r="J32" s="9" t="s">
        <v>89</v>
      </c>
      <c r="K32" s="8" t="s">
        <v>106</v>
      </c>
      <c r="L32" s="8"/>
      <c r="M32" s="8"/>
      <c r="N32" s="8"/>
      <c r="O32" s="8"/>
      <c r="P32" s="8"/>
      <c r="Q32" s="8"/>
      <c r="R32" s="8"/>
    </row>
    <row r="33" spans="1:18">
      <c r="A33" s="9">
        <v>2045</v>
      </c>
      <c r="B33" s="9">
        <v>197</v>
      </c>
      <c r="C33" s="9">
        <v>151</v>
      </c>
      <c r="D33" s="8"/>
      <c r="E33" s="9">
        <v>8</v>
      </c>
      <c r="F33" s="8" t="s">
        <v>53</v>
      </c>
      <c r="G33" s="8" t="s">
        <v>54</v>
      </c>
      <c r="H33" s="8" t="s">
        <v>97</v>
      </c>
      <c r="I33" s="8" t="s">
        <v>90</v>
      </c>
      <c r="J33" s="9" t="s">
        <v>91</v>
      </c>
      <c r="K33" s="8" t="s">
        <v>107</v>
      </c>
      <c r="L33" s="8"/>
      <c r="M33" s="8"/>
      <c r="N33" s="8"/>
      <c r="O33" s="8"/>
      <c r="P33" s="8"/>
      <c r="Q33" s="8"/>
      <c r="R33" s="8"/>
    </row>
    <row r="34" spans="1:18">
      <c r="A34" s="9">
        <v>2046</v>
      </c>
      <c r="B34" s="9">
        <v>42</v>
      </c>
      <c r="C34" s="9">
        <v>152</v>
      </c>
      <c r="D34" s="8"/>
      <c r="E34" s="9">
        <v>9</v>
      </c>
      <c r="F34" s="8" t="s">
        <v>52</v>
      </c>
      <c r="G34" s="8" t="s">
        <v>55</v>
      </c>
      <c r="H34" s="8" t="s">
        <v>98</v>
      </c>
      <c r="I34" s="8" t="s">
        <v>92</v>
      </c>
      <c r="J34" s="9" t="s">
        <v>93</v>
      </c>
      <c r="K34" s="8" t="s">
        <v>109</v>
      </c>
      <c r="L34" s="8"/>
      <c r="M34" s="8"/>
      <c r="N34" s="8"/>
      <c r="O34" s="8"/>
      <c r="P34" s="8"/>
      <c r="Q34" s="8"/>
      <c r="R34" s="8"/>
    </row>
    <row r="35" spans="1:18">
      <c r="A35" s="9">
        <v>2047</v>
      </c>
      <c r="B35" s="9">
        <v>147</v>
      </c>
      <c r="C35" s="9">
        <v>153</v>
      </c>
      <c r="D35" s="8"/>
      <c r="E35" s="9">
        <v>10</v>
      </c>
      <c r="F35" s="8" t="s">
        <v>56</v>
      </c>
      <c r="G35" s="8" t="s">
        <v>57</v>
      </c>
      <c r="H35" s="8" t="s">
        <v>98</v>
      </c>
      <c r="I35" s="8"/>
      <c r="J35" s="8"/>
      <c r="K35" s="8" t="s">
        <v>110</v>
      </c>
      <c r="L35" s="8"/>
      <c r="M35" s="8"/>
      <c r="N35" s="8"/>
      <c r="O35" s="8"/>
      <c r="P35" s="8"/>
      <c r="Q35" s="8"/>
      <c r="R35" s="8"/>
    </row>
    <row r="36" spans="1:18">
      <c r="A36" s="9">
        <v>2048</v>
      </c>
      <c r="B36" s="9">
        <v>252</v>
      </c>
      <c r="C36" s="9">
        <v>154</v>
      </c>
      <c r="D36" s="8"/>
      <c r="E36" s="9">
        <v>11</v>
      </c>
      <c r="F36" s="8" t="s">
        <v>58</v>
      </c>
      <c r="G36" s="8" t="s">
        <v>59</v>
      </c>
      <c r="H36" s="8" t="s">
        <v>98</v>
      </c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>
      <c r="A37" s="9">
        <v>2049</v>
      </c>
      <c r="B37" s="9">
        <v>97</v>
      </c>
      <c r="C37" s="9">
        <v>155</v>
      </c>
      <c r="D37" s="8"/>
      <c r="E37" s="9">
        <v>12</v>
      </c>
      <c r="F37" s="8" t="s">
        <v>60</v>
      </c>
      <c r="G37" s="8" t="s">
        <v>61</v>
      </c>
      <c r="H37" s="8" t="s">
        <v>98</v>
      </c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>
      <c r="A38" s="9">
        <v>2050</v>
      </c>
      <c r="B38" s="9">
        <v>202</v>
      </c>
      <c r="C38" s="9">
        <v>165</v>
      </c>
      <c r="D38" s="8"/>
      <c r="E38" s="9">
        <v>13</v>
      </c>
      <c r="F38" s="8" t="s">
        <v>62</v>
      </c>
      <c r="G38" s="8" t="s">
        <v>63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>
      <c r="A39" s="9">
        <v>2051</v>
      </c>
      <c r="B39" s="9">
        <v>47</v>
      </c>
      <c r="C39" s="9">
        <v>168</v>
      </c>
      <c r="D39" s="8"/>
      <c r="E39" s="9">
        <v>14</v>
      </c>
      <c r="F39" s="8" t="s">
        <v>64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>
      <c r="A40" s="9">
        <v>2052</v>
      </c>
      <c r="B40" s="9">
        <v>152</v>
      </c>
      <c r="C40" s="9">
        <v>173</v>
      </c>
      <c r="D40" s="8"/>
      <c r="E40" s="9">
        <v>15</v>
      </c>
      <c r="F40" s="8" t="s">
        <v>65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>
      <c r="A41" s="9">
        <v>2053</v>
      </c>
      <c r="B41" s="9">
        <v>257</v>
      </c>
      <c r="C41" s="9">
        <v>176</v>
      </c>
      <c r="D41" s="8"/>
      <c r="E41" s="9">
        <v>16</v>
      </c>
      <c r="F41" s="8" t="s">
        <v>66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>
      <c r="A42" s="9">
        <v>2054</v>
      </c>
      <c r="B42" s="9">
        <v>102</v>
      </c>
      <c r="C42" s="9">
        <v>184</v>
      </c>
      <c r="D42" s="8"/>
      <c r="E42" s="9">
        <v>17</v>
      </c>
      <c r="F42" s="8" t="s">
        <v>67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>
      <c r="A43" s="9">
        <v>2055</v>
      </c>
      <c r="B43" s="9">
        <v>207</v>
      </c>
      <c r="C43" s="9">
        <v>189</v>
      </c>
      <c r="D43" s="8"/>
      <c r="E43" s="9">
        <v>18</v>
      </c>
      <c r="F43" s="8" t="s">
        <v>68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>
      <c r="A44" s="9">
        <v>2056</v>
      </c>
      <c r="B44" s="9">
        <v>52</v>
      </c>
      <c r="C44" s="9">
        <v>192</v>
      </c>
      <c r="D44" s="8"/>
      <c r="E44" s="9">
        <v>19</v>
      </c>
      <c r="F44" s="8" t="s">
        <v>69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>
      <c r="A45" s="9">
        <v>2057</v>
      </c>
      <c r="B45" s="9">
        <v>157</v>
      </c>
      <c r="C45" s="9">
        <v>197</v>
      </c>
      <c r="D45" s="8"/>
      <c r="E45" s="9">
        <v>20</v>
      </c>
      <c r="F45" s="8" t="s">
        <v>70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>
      <c r="A46" s="9">
        <v>2058</v>
      </c>
      <c r="B46" s="9">
        <v>2</v>
      </c>
      <c r="C46" s="9">
        <v>203</v>
      </c>
      <c r="D46" s="8"/>
      <c r="E46" s="9">
        <v>21</v>
      </c>
      <c r="F46" s="8" t="s">
        <v>71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>
      <c r="A47" s="9">
        <v>2059</v>
      </c>
      <c r="B47" s="9">
        <v>107</v>
      </c>
      <c r="C47" s="9">
        <v>210</v>
      </c>
      <c r="D47" s="8"/>
      <c r="E47" s="9">
        <v>22</v>
      </c>
      <c r="F47" s="8" t="s">
        <v>72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>
      <c r="A48" s="9">
        <v>2060</v>
      </c>
      <c r="B48" s="9">
        <v>212</v>
      </c>
      <c r="C48" s="9">
        <v>211</v>
      </c>
      <c r="D48" s="8"/>
      <c r="E48" s="9">
        <v>23</v>
      </c>
      <c r="F48" s="8" t="s">
        <v>73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>
      <c r="A49" s="9">
        <v>2061</v>
      </c>
      <c r="B49" s="9">
        <v>57</v>
      </c>
      <c r="C49" s="9">
        <v>218</v>
      </c>
      <c r="D49" s="8"/>
      <c r="E49" s="9">
        <v>24</v>
      </c>
      <c r="F49" s="8" t="s">
        <v>74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>
      <c r="A50" s="9">
        <v>2062</v>
      </c>
      <c r="B50" s="9">
        <v>162</v>
      </c>
      <c r="C50" s="9">
        <v>222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>
      <c r="A51" s="9">
        <v>2063</v>
      </c>
      <c r="B51" s="9">
        <v>7</v>
      </c>
      <c r="C51" s="9">
        <v>239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>
      <c r="A52" s="9">
        <v>2064</v>
      </c>
      <c r="B52" s="9">
        <v>112</v>
      </c>
      <c r="C52" s="9">
        <v>241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>
      <c r="A53" s="9">
        <v>2065</v>
      </c>
      <c r="B53" s="9">
        <v>217</v>
      </c>
      <c r="C53" s="9">
        <v>260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>
      <c r="A63" s="8"/>
      <c r="B63" s="8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>
      <c r="A64" s="8"/>
      <c r="B64" s="8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</sheetData>
  <sheetProtection password="C740" sheet="1" objects="1" scenarios="1"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9"/>
  <sheetViews>
    <sheetView topLeftCell="C1" workbookViewId="0">
      <selection activeCell="C1" sqref="A1:XFD1048576"/>
    </sheetView>
  </sheetViews>
  <sheetFormatPr defaultRowHeight="11.25"/>
  <cols>
    <col min="1" max="1" width="9.5" style="23" bestFit="1" customWidth="1"/>
    <col min="2" max="2" width="11.625" style="23" bestFit="1" customWidth="1"/>
    <col min="3" max="3" width="10.5" style="24" bestFit="1" customWidth="1"/>
    <col min="4" max="16384" width="9" style="23"/>
  </cols>
  <sheetData>
    <row r="1" spans="1:21">
      <c r="A1" s="22">
        <v>42370</v>
      </c>
      <c r="B1" s="23" t="str">
        <f>"2016/"&amp;入力!H2&amp;"/"&amp;入力!J2</f>
        <v>2016/4/28</v>
      </c>
      <c r="C1" s="24">
        <f>IF(AND(入力!H2=2,DAY(DATE(入力!F2,入力!H2,入力!J2))=29),VLOOKUP(INT((2065-入力!F2)/52)*52+入力!F2,'ｄａｔａ ｂａｓｅ'!A:B,2,0)+B17+C17-1,VLOOKUP(INT((2065-入力!F2)/52)*52+入力!F2,'ｄａｔａ ｂａｓｅ'!A:B,2,0)+B17+C17)</f>
        <v>245</v>
      </c>
      <c r="D1" s="23">
        <f>IF(C1&gt;260,C1-(INT(C1/260)*260),C1)</f>
        <v>245</v>
      </c>
      <c r="E1" s="23" t="str">
        <f>IF(ISERROR(VLOOKUP(D1,'ｄａｔａ ｂａｓｅ'!C:C,1,0)),"","黒")</f>
        <v/>
      </c>
      <c r="F1" s="23">
        <f>MOD(D1,20)</f>
        <v>5</v>
      </c>
      <c r="G1" s="23" t="str">
        <f>VLOOKUP(F1,'ｄａｔａ ｂａｓｅ'!D:F,3,0)</f>
        <v>赤い蛇</v>
      </c>
      <c r="H1" s="23">
        <f>IF(MOD(D1,13)=0,13,MOD(D1,13))</f>
        <v>11</v>
      </c>
      <c r="I1" s="23">
        <f>INT(D1/13)+IF(MOD(D1,13)=0,0,1)</f>
        <v>19</v>
      </c>
      <c r="J1" s="23" t="str">
        <f>VLOOKUP(I1,'ｄａｔａ ｂａｓｅ'!D:F,2,0)</f>
        <v>青い鷹</v>
      </c>
      <c r="K1" s="23">
        <f>IF(MOD(D1,20)=0,INT(D1/20),INT(D1/20)+1)</f>
        <v>13</v>
      </c>
      <c r="L1" s="25">
        <f>IF(INT(M1/10)+MOD(M1,10)&gt;9,INT((INT(M1/10)+MOD(M1,10))/10)+MOD(INT(M1/10)+MOD(M1,10),10),INT(M1/10)+MOD(M1,10))</f>
        <v>9</v>
      </c>
      <c r="M1" s="25">
        <f>N1+O1+P1+Q1+R1+S1+T1+U1</f>
        <v>36</v>
      </c>
      <c r="N1" s="25" t="str">
        <f>LEFT(入力!F2,1)</f>
        <v>1</v>
      </c>
      <c r="O1" s="25" t="str">
        <f>RIGHT(LEFT(入力!F2,2),1)</f>
        <v>9</v>
      </c>
      <c r="P1" s="25" t="str">
        <f>RIGHT(LEFT(入力!F2,3),1)</f>
        <v>7</v>
      </c>
      <c r="Q1" s="25" t="str">
        <f>RIGHT(LEFT(入力!F2,4),1)</f>
        <v>5</v>
      </c>
      <c r="R1" s="25" t="str">
        <f>LEFT(入力!H2,1)</f>
        <v>4</v>
      </c>
      <c r="S1" s="25">
        <f>IF(入力!H2&lt;10,0,RIGHT(入力!H2,1))</f>
        <v>0</v>
      </c>
      <c r="T1" s="25" t="str">
        <f>LEFT(入力!J2,1)</f>
        <v>2</v>
      </c>
      <c r="U1" s="25" t="str">
        <f>IF(入力!J2&lt;10,0,RIGHT(入力!J2,1))</f>
        <v>8</v>
      </c>
    </row>
    <row r="2" spans="1:21">
      <c r="A2" s="22"/>
      <c r="B2" s="23" t="str">
        <f>"2016/"&amp;入力!H3&amp;"/"&amp;入力!J3</f>
        <v>2016//</v>
      </c>
      <c r="C2" s="24" t="e">
        <f>VLOOKUP(INT((2065-入力!F3)/52)*52+入力!F3,'ｄａｔａ ｂａｓｅ'!A:B,2,0)+DATEDIF($A$1,B2,"ｄ")+IF(入力!H3&lt;3,1,0)</f>
        <v>#VALUE!</v>
      </c>
      <c r="D2" s="23" t="e">
        <f t="shared" ref="D2:D4" si="0">IF(C2&gt;260,C2-(INT(C2/260)*260),C2)</f>
        <v>#VALUE!</v>
      </c>
      <c r="E2" s="23" t="str">
        <f>IF(ISERROR(VLOOKUP(D2,'ｄａｔａ ｂａｓｅ'!C:C,1,0)),"","黒")</f>
        <v/>
      </c>
      <c r="F2" s="23" t="e">
        <f t="shared" ref="F2:F14" si="1">MOD(D2,20)</f>
        <v>#VALUE!</v>
      </c>
      <c r="G2" s="23" t="e">
        <f>VLOOKUP(F2,'ｄａｔａ ｂａｓｅ'!D:F,3,0)</f>
        <v>#VALUE!</v>
      </c>
      <c r="H2" s="23" t="e">
        <f t="shared" ref="H2:H14" si="2">IF(MOD(D2,13)=0,13,MOD(D2,13))</f>
        <v>#VALUE!</v>
      </c>
      <c r="I2" s="23" t="e">
        <f t="shared" ref="I2:I14" si="3">INT(D2/13)+IF(MOD(D2,13)=0,0,1)</f>
        <v>#VALUE!</v>
      </c>
      <c r="J2" s="23" t="e">
        <f>VLOOKUP(I2,'ｄａｔａ ｂａｓｅ'!D:F,2,0)</f>
        <v>#VALUE!</v>
      </c>
      <c r="K2" s="23" t="e">
        <f t="shared" ref="K2:K14" si="4">IF(MOD(D2,20)=0,INT(D2/20),INT(D2/20)+1)</f>
        <v>#VALUE!</v>
      </c>
      <c r="L2" s="25" t="e">
        <f t="shared" ref="L2:L14" si="5">IF(INT(M2/10)+MOD(M2,10)&gt;9,INT((INT(M2/10)+MOD(M2,10))/10)+MOD(INT(M2/10)+MOD(M2,10),10),INT(M2/10)+MOD(M2,10))</f>
        <v>#VALUE!</v>
      </c>
      <c r="M2" s="25" t="e">
        <f t="shared" ref="M2:M14" si="6">N2+O2+P2+Q2+R2+S2+T2+U2</f>
        <v>#VALUE!</v>
      </c>
      <c r="N2" s="25" t="str">
        <f>LEFT(入力!F3,1)</f>
        <v/>
      </c>
      <c r="O2" s="25" t="str">
        <f>RIGHT(LEFT(入力!F3,2),1)</f>
        <v/>
      </c>
      <c r="P2" s="25" t="str">
        <f>RIGHT(LEFT(入力!F3,3),1)</f>
        <v/>
      </c>
      <c r="Q2" s="25" t="str">
        <f>RIGHT(LEFT(入力!F3,4),1)</f>
        <v/>
      </c>
      <c r="R2" s="25" t="str">
        <f>LEFT(入力!H3,1)</f>
        <v/>
      </c>
      <c r="S2" s="25">
        <f>IF(入力!H3&lt;10,0,RIGHT(入力!H3,1))</f>
        <v>0</v>
      </c>
      <c r="T2" s="25" t="str">
        <f>LEFT(入力!J3,1)</f>
        <v/>
      </c>
      <c r="U2" s="25">
        <f>IF(入力!J3&lt;10,0,RIGHT(入力!J3,1))</f>
        <v>0</v>
      </c>
    </row>
    <row r="3" spans="1:21">
      <c r="A3" s="22"/>
      <c r="B3" s="23" t="str">
        <f>"2016/"&amp;入力!H4&amp;"/"&amp;入力!J4</f>
        <v>2016//</v>
      </c>
      <c r="C3" s="24" t="e">
        <f>VLOOKUP(INT((2065-入力!F4)/52)*52+入力!F4,'ｄａｔａ ｂａｓｅ'!A:B,2,0)+DATEDIF($A$1,B3,"ｄ")+IF(入力!H4&lt;3,1,0)</f>
        <v>#VALUE!</v>
      </c>
      <c r="D3" s="23" t="e">
        <f t="shared" si="0"/>
        <v>#VALUE!</v>
      </c>
      <c r="E3" s="23" t="str">
        <f>IF(ISERROR(VLOOKUP(D3,'ｄａｔａ ｂａｓｅ'!C:C,1,0)),"","黒")</f>
        <v/>
      </c>
      <c r="F3" s="23" t="e">
        <f t="shared" si="1"/>
        <v>#VALUE!</v>
      </c>
      <c r="G3" s="23" t="e">
        <f>VLOOKUP(F3,'ｄａｔａ ｂａｓｅ'!D:F,3,0)</f>
        <v>#VALUE!</v>
      </c>
      <c r="H3" s="23" t="e">
        <f t="shared" si="2"/>
        <v>#VALUE!</v>
      </c>
      <c r="I3" s="23" t="e">
        <f t="shared" si="3"/>
        <v>#VALUE!</v>
      </c>
      <c r="J3" s="23" t="e">
        <f>VLOOKUP(I3,'ｄａｔａ ｂａｓｅ'!D:F,2,0)</f>
        <v>#VALUE!</v>
      </c>
      <c r="K3" s="23" t="e">
        <f t="shared" si="4"/>
        <v>#VALUE!</v>
      </c>
      <c r="L3" s="25" t="e">
        <f t="shared" si="5"/>
        <v>#VALUE!</v>
      </c>
      <c r="M3" s="25" t="e">
        <f t="shared" si="6"/>
        <v>#VALUE!</v>
      </c>
      <c r="N3" s="25" t="str">
        <f>LEFT(入力!F4,1)</f>
        <v/>
      </c>
      <c r="O3" s="25" t="str">
        <f>RIGHT(LEFT(入力!F4,2),1)</f>
        <v/>
      </c>
      <c r="P3" s="25" t="str">
        <f>RIGHT(LEFT(入力!F4,3),1)</f>
        <v/>
      </c>
      <c r="Q3" s="25" t="str">
        <f>RIGHT(LEFT(入力!F4,4),1)</f>
        <v/>
      </c>
      <c r="R3" s="25" t="str">
        <f>LEFT(入力!H4,1)</f>
        <v/>
      </c>
      <c r="S3" s="25">
        <f>IF(入力!H4&lt;10,0,RIGHT(入力!H4,1))</f>
        <v>0</v>
      </c>
      <c r="T3" s="25" t="str">
        <f>LEFT(入力!J4,1)</f>
        <v/>
      </c>
      <c r="U3" s="25">
        <f>IF(入力!J4&lt;10,0,RIGHT(入力!J4,1))</f>
        <v>0</v>
      </c>
    </row>
    <row r="4" spans="1:21">
      <c r="A4" s="22"/>
      <c r="B4" s="23" t="str">
        <f>"2016/"&amp;入力!H5&amp;"/"&amp;入力!J5</f>
        <v>2016//</v>
      </c>
      <c r="C4" s="24" t="e">
        <f>VLOOKUP(INT((2065-入力!F5)/52)*52+入力!F5,'ｄａｔａ ｂａｓｅ'!A:B,2,0)+DATEDIF($A$1,B4,"ｄ")+IF(入力!H5&lt;3,1,0)</f>
        <v>#VALUE!</v>
      </c>
      <c r="D4" s="23" t="e">
        <f t="shared" si="0"/>
        <v>#VALUE!</v>
      </c>
      <c r="E4" s="23" t="str">
        <f>IF(ISERROR(VLOOKUP(D4,'ｄａｔａ ｂａｓｅ'!C:C,1,0)),"","黒")</f>
        <v/>
      </c>
      <c r="F4" s="23" t="e">
        <f t="shared" si="1"/>
        <v>#VALUE!</v>
      </c>
      <c r="G4" s="23" t="e">
        <f>VLOOKUP(F4,'ｄａｔａ ｂａｓｅ'!D:F,3,0)</f>
        <v>#VALUE!</v>
      </c>
      <c r="H4" s="23" t="e">
        <f t="shared" si="2"/>
        <v>#VALUE!</v>
      </c>
      <c r="I4" s="23" t="e">
        <f t="shared" si="3"/>
        <v>#VALUE!</v>
      </c>
      <c r="J4" s="23" t="e">
        <f>VLOOKUP(I4,'ｄａｔａ ｂａｓｅ'!D:F,2,0)</f>
        <v>#VALUE!</v>
      </c>
      <c r="K4" s="23" t="e">
        <f t="shared" si="4"/>
        <v>#VALUE!</v>
      </c>
      <c r="L4" s="25" t="e">
        <f t="shared" si="5"/>
        <v>#VALUE!</v>
      </c>
      <c r="M4" s="25" t="e">
        <f t="shared" si="6"/>
        <v>#VALUE!</v>
      </c>
      <c r="N4" s="25" t="str">
        <f>LEFT(入力!F5,1)</f>
        <v>生</v>
      </c>
      <c r="O4" s="25" t="str">
        <f>RIGHT(LEFT(入力!F5,2),1)</f>
        <v>年</v>
      </c>
      <c r="P4" s="25" t="str">
        <f>RIGHT(LEFT(入力!F5,3),1)</f>
        <v>月</v>
      </c>
      <c r="Q4" s="25" t="str">
        <f>RIGHT(LEFT(入力!F5,4),1)</f>
        <v>日</v>
      </c>
      <c r="R4" s="25" t="str">
        <f>LEFT(入力!H5,1)</f>
        <v/>
      </c>
      <c r="S4" s="25">
        <f>IF(入力!H5&lt;10,0,RIGHT(入力!H5,1))</f>
        <v>0</v>
      </c>
      <c r="T4" s="25" t="str">
        <f>LEFT(入力!J5,1)</f>
        <v/>
      </c>
      <c r="U4" s="25">
        <f>IF(入力!J5&lt;10,0,RIGHT(入力!J5,1))</f>
        <v>0</v>
      </c>
    </row>
    <row r="5" spans="1:21">
      <c r="A5" s="22"/>
      <c r="B5" s="23" t="str">
        <f>"2016/"&amp;入力!H6&amp;"/"&amp;入力!J6</f>
        <v>2016/4/28</v>
      </c>
      <c r="C5" s="24">
        <f>IF(AND(入力!H6=2,DAY(DATE(入力!F6,入力!H6,入力!J6))=29),VLOOKUP(INT((2065-入力!F6)/52)*52+入力!F6,'ｄａｔａ ｂａｓｅ'!A:B,2,0)+DATEDIF($A$1,B5,"ｄ")+IF(入力!F6&lt;3,2,1)-1,VLOOKUP(INT((2065-入力!F6)/52)*52+入力!F6,'ｄａｔａ ｂａｓｅ'!A:B,2,0)+DATEDIF($A$1,B5,"ｄ")+IF(入力!H6&lt;3,1,0))</f>
        <v>245</v>
      </c>
      <c r="D5" s="23">
        <f t="shared" ref="D5:D15" si="7">IF(C5&gt;260,C5-(INT(C5/260)*260),C5)</f>
        <v>245</v>
      </c>
      <c r="E5" s="23" t="str">
        <f>IF(ISERROR(VLOOKUP(D5,'ｄａｔａ ｂａｓｅ'!C:C,1,0)),"","黒")</f>
        <v/>
      </c>
      <c r="F5" s="23">
        <f t="shared" si="1"/>
        <v>5</v>
      </c>
      <c r="G5" s="23" t="str">
        <f>VLOOKUP(F5,'ｄａｔａ ｂａｓｅ'!D:F,3,0)</f>
        <v>赤い蛇</v>
      </c>
      <c r="H5" s="23">
        <f t="shared" si="2"/>
        <v>11</v>
      </c>
      <c r="I5" s="23">
        <f t="shared" si="3"/>
        <v>19</v>
      </c>
      <c r="J5" s="23" t="str">
        <f>VLOOKUP(I5,'ｄａｔａ ｂａｓｅ'!D:F,2,0)</f>
        <v>青い鷹</v>
      </c>
      <c r="K5" s="23">
        <f t="shared" si="4"/>
        <v>13</v>
      </c>
      <c r="L5" s="25">
        <f t="shared" si="5"/>
        <v>9</v>
      </c>
      <c r="M5" s="25">
        <f t="shared" si="6"/>
        <v>36</v>
      </c>
      <c r="N5" s="25" t="str">
        <f>LEFT(入力!F6,1)</f>
        <v>1</v>
      </c>
      <c r="O5" s="25" t="str">
        <f>RIGHT(LEFT(入力!F6,2),1)</f>
        <v>9</v>
      </c>
      <c r="P5" s="25" t="str">
        <f>RIGHT(LEFT(入力!F6,3),1)</f>
        <v>7</v>
      </c>
      <c r="Q5" s="25" t="str">
        <f>RIGHT(LEFT(入力!F6,4),1)</f>
        <v>5</v>
      </c>
      <c r="R5" s="25" t="str">
        <f>LEFT(入力!H6,1)</f>
        <v>4</v>
      </c>
      <c r="S5" s="25">
        <f>IF(入力!H6&lt;10,0,RIGHT(入力!H6,1))</f>
        <v>0</v>
      </c>
      <c r="T5" s="25" t="str">
        <f>LEFT(入力!J6,1)</f>
        <v>2</v>
      </c>
      <c r="U5" s="25" t="str">
        <f>IF(入力!J6&lt;10,0,RIGHT(入力!J6,1))</f>
        <v>8</v>
      </c>
    </row>
    <row r="6" spans="1:21">
      <c r="A6" s="22"/>
      <c r="B6" s="23" t="str">
        <f>"2016/"&amp;入力!H7&amp;"/"&amp;入力!J7</f>
        <v>2016/4/28</v>
      </c>
      <c r="C6" s="24">
        <f>IF(AND(入力!H7=2,DAY(DATE(入力!F7,入力!H7,入力!J7))=29),VLOOKUP(INT((2065-入力!F7)/52)*52+入力!F7,'ｄａｔａ ｂａｓｅ'!A:B,2,0)+DATEDIF($A$1,B6,"ｄ")+IF(入力!F7&lt;3,2,1)-1,VLOOKUP(INT((2065-入力!F7)/52)*52+入力!F7,'ｄａｔａ ｂａｓｅ'!A:B,2,0)+DATEDIF($A$1,B6,"ｄ")+IF(入力!H7&lt;3,1,0))</f>
        <v>245</v>
      </c>
      <c r="D6" s="23">
        <f t="shared" si="7"/>
        <v>245</v>
      </c>
      <c r="E6" s="23" t="str">
        <f>IF(ISERROR(VLOOKUP(D6,'ｄａｔａ ｂａｓｅ'!C:C,1,0)),"","黒")</f>
        <v/>
      </c>
      <c r="F6" s="23">
        <f t="shared" si="1"/>
        <v>5</v>
      </c>
      <c r="G6" s="23" t="str">
        <f>VLOOKUP(F6,'ｄａｔａ ｂａｓｅ'!D:F,3,0)</f>
        <v>赤い蛇</v>
      </c>
      <c r="H6" s="23">
        <f t="shared" si="2"/>
        <v>11</v>
      </c>
      <c r="I6" s="23">
        <f t="shared" si="3"/>
        <v>19</v>
      </c>
      <c r="J6" s="23" t="str">
        <f>VLOOKUP(I6,'ｄａｔａ ｂａｓｅ'!D:F,2,0)</f>
        <v>青い鷹</v>
      </c>
      <c r="K6" s="23">
        <f t="shared" si="4"/>
        <v>13</v>
      </c>
      <c r="L6" s="25">
        <f t="shared" si="5"/>
        <v>9</v>
      </c>
      <c r="M6" s="25">
        <f t="shared" si="6"/>
        <v>36</v>
      </c>
      <c r="N6" s="25" t="str">
        <f>LEFT(入力!F7,1)</f>
        <v>1</v>
      </c>
      <c r="O6" s="25" t="str">
        <f>RIGHT(LEFT(入力!F7,2),1)</f>
        <v>9</v>
      </c>
      <c r="P6" s="25" t="str">
        <f>RIGHT(LEFT(入力!F7,3),1)</f>
        <v>7</v>
      </c>
      <c r="Q6" s="25" t="str">
        <f>RIGHT(LEFT(入力!F7,4),1)</f>
        <v>5</v>
      </c>
      <c r="R6" s="25" t="str">
        <f>LEFT(入力!H7,1)</f>
        <v>4</v>
      </c>
      <c r="S6" s="25">
        <f>IF(入力!H7&lt;10,0,RIGHT(入力!H7,1))</f>
        <v>0</v>
      </c>
      <c r="T6" s="25" t="str">
        <f>LEFT(入力!J7,1)</f>
        <v>2</v>
      </c>
      <c r="U6" s="25" t="str">
        <f>IF(入力!J7&lt;10,0,RIGHT(入力!J7,1))</f>
        <v>8</v>
      </c>
    </row>
    <row r="7" spans="1:21">
      <c r="A7" s="22"/>
      <c r="B7" s="23" t="str">
        <f>"2016/"&amp;入力!H8&amp;"/"&amp;入力!J8</f>
        <v>2016/4/28</v>
      </c>
      <c r="C7" s="24">
        <f>IF(AND(入力!H8=2,DAY(DATE(入力!F8,入力!H8,入力!J8))=29),VLOOKUP(INT((2065-入力!F8)/52)*52+入力!F8,'ｄａｔａ ｂａｓｅ'!A:B,2,0)+DATEDIF($A$1,B7,"ｄ")+IF(入力!F8&lt;3,2,1)-1,VLOOKUP(INT((2065-入力!F8)/52)*52+入力!F8,'ｄａｔａ ｂａｓｅ'!A:B,2,0)+DATEDIF($A$1,B7,"ｄ")+IF(入力!H8&lt;3,1,0))</f>
        <v>245</v>
      </c>
      <c r="D7" s="23">
        <f t="shared" si="7"/>
        <v>245</v>
      </c>
      <c r="E7" s="23" t="str">
        <f>IF(ISERROR(VLOOKUP(D7,'ｄａｔａ ｂａｓｅ'!C:C,1,0)),"","黒")</f>
        <v/>
      </c>
      <c r="F7" s="23">
        <f t="shared" si="1"/>
        <v>5</v>
      </c>
      <c r="G7" s="23" t="str">
        <f>VLOOKUP(F7,'ｄａｔａ ｂａｓｅ'!D:F,3,0)</f>
        <v>赤い蛇</v>
      </c>
      <c r="H7" s="23">
        <f t="shared" si="2"/>
        <v>11</v>
      </c>
      <c r="I7" s="23">
        <f t="shared" si="3"/>
        <v>19</v>
      </c>
      <c r="J7" s="23" t="str">
        <f>VLOOKUP(I7,'ｄａｔａ ｂａｓｅ'!D:F,2,0)</f>
        <v>青い鷹</v>
      </c>
      <c r="K7" s="23">
        <f t="shared" si="4"/>
        <v>13</v>
      </c>
      <c r="L7" s="25">
        <f t="shared" si="5"/>
        <v>9</v>
      </c>
      <c r="M7" s="25">
        <f t="shared" si="6"/>
        <v>36</v>
      </c>
      <c r="N7" s="25" t="str">
        <f>LEFT(入力!F8,1)</f>
        <v>1</v>
      </c>
      <c r="O7" s="25" t="str">
        <f>RIGHT(LEFT(入力!F8,2),1)</f>
        <v>9</v>
      </c>
      <c r="P7" s="25" t="str">
        <f>RIGHT(LEFT(入力!F8,3),1)</f>
        <v>7</v>
      </c>
      <c r="Q7" s="25" t="str">
        <f>RIGHT(LEFT(入力!F8,4),1)</f>
        <v>5</v>
      </c>
      <c r="R7" s="25" t="str">
        <f>LEFT(入力!H8,1)</f>
        <v>4</v>
      </c>
      <c r="S7" s="25">
        <f>IF(入力!H8&lt;10,0,RIGHT(入力!H8,1))</f>
        <v>0</v>
      </c>
      <c r="T7" s="25" t="str">
        <f>LEFT(入力!J8,1)</f>
        <v>2</v>
      </c>
      <c r="U7" s="25" t="str">
        <f>IF(入力!J8&lt;10,0,RIGHT(入力!J8,1))</f>
        <v>8</v>
      </c>
    </row>
    <row r="8" spans="1:21">
      <c r="A8" s="22"/>
      <c r="B8" s="23" t="str">
        <f>"2016/"&amp;入力!H9&amp;"/"&amp;入力!J9</f>
        <v>2016/4/28</v>
      </c>
      <c r="C8" s="24">
        <f>IF(AND(入力!H9=2,DAY(DATE(入力!F9,入力!H9,入力!J9))=29),VLOOKUP(INT((2065-入力!F9)/52)*52+入力!F9,'ｄａｔａ ｂａｓｅ'!A:B,2,0)+DATEDIF($A$1,B8,"ｄ")+IF(入力!F9&lt;3,2,1)-1,VLOOKUP(INT((2065-入力!F9)/52)*52+入力!F9,'ｄａｔａ ｂａｓｅ'!A:B,2,0)+DATEDIF($A$1,B8,"ｄ")+IF(入力!H9&lt;3,1,0))</f>
        <v>245</v>
      </c>
      <c r="D8" s="23">
        <f t="shared" si="7"/>
        <v>245</v>
      </c>
      <c r="E8" s="23" t="str">
        <f>IF(ISERROR(VLOOKUP(D8,'ｄａｔａ ｂａｓｅ'!C:C,1,0)),"","黒")</f>
        <v/>
      </c>
      <c r="F8" s="23">
        <f t="shared" si="1"/>
        <v>5</v>
      </c>
      <c r="G8" s="23" t="str">
        <f>VLOOKUP(F8,'ｄａｔａ ｂａｓｅ'!D:F,3,0)</f>
        <v>赤い蛇</v>
      </c>
      <c r="H8" s="23">
        <f t="shared" si="2"/>
        <v>11</v>
      </c>
      <c r="I8" s="23">
        <f t="shared" si="3"/>
        <v>19</v>
      </c>
      <c r="J8" s="23" t="str">
        <f>VLOOKUP(I8,'ｄａｔａ ｂａｓｅ'!D:F,2,0)</f>
        <v>青い鷹</v>
      </c>
      <c r="K8" s="23">
        <f t="shared" si="4"/>
        <v>13</v>
      </c>
      <c r="L8" s="25">
        <f t="shared" si="5"/>
        <v>9</v>
      </c>
      <c r="M8" s="25">
        <f t="shared" si="6"/>
        <v>36</v>
      </c>
      <c r="N8" s="25" t="str">
        <f>LEFT(入力!F9,1)</f>
        <v>1</v>
      </c>
      <c r="O8" s="25" t="str">
        <f>RIGHT(LEFT(入力!F9,2),1)</f>
        <v>9</v>
      </c>
      <c r="P8" s="25" t="str">
        <f>RIGHT(LEFT(入力!F9,3),1)</f>
        <v>7</v>
      </c>
      <c r="Q8" s="25" t="str">
        <f>RIGHT(LEFT(入力!F9,4),1)</f>
        <v>5</v>
      </c>
      <c r="R8" s="25" t="str">
        <f>LEFT(入力!H9,1)</f>
        <v>4</v>
      </c>
      <c r="S8" s="25">
        <f>IF(入力!H9&lt;10,0,RIGHT(入力!H9,1))</f>
        <v>0</v>
      </c>
      <c r="T8" s="25" t="str">
        <f>LEFT(入力!J9,1)</f>
        <v>2</v>
      </c>
      <c r="U8" s="25" t="str">
        <f>IF(入力!J9&lt;10,0,RIGHT(入力!J9,1))</f>
        <v>8</v>
      </c>
    </row>
    <row r="9" spans="1:21">
      <c r="A9" s="22"/>
      <c r="B9" s="23" t="str">
        <f>"2016/"&amp;入力!H10&amp;"/"&amp;入力!J10</f>
        <v>2016/7/27</v>
      </c>
      <c r="C9" s="24">
        <f>IF(AND(入力!H10=2,DAY(DATE(入力!F10,入力!H10,入力!J10))=29),VLOOKUP(INT((2065-入力!F10)/52)*52+入力!F10,'ｄａｔａ ｂａｓｅ'!A:B,2,0)+DATEDIF($A$1,B9,"ｄ")+IF(入力!F10&lt;3,2,1)-1,VLOOKUP(INT((2065-入力!F10)/52)*52+入力!F10,'ｄａｔａ ｂａｓｅ'!A:B,2,0)+DATEDIF($A$1,B9,"ｄ")+IF(入力!H10&lt;3,1,0))</f>
        <v>390</v>
      </c>
      <c r="D9" s="23">
        <f t="shared" si="7"/>
        <v>130</v>
      </c>
      <c r="E9" s="23" t="str">
        <f>IF(ISERROR(VLOOKUP(D9,'ｄａｔａ ｂａｓｅ'!C:C,1,0)),"","黒")</f>
        <v/>
      </c>
      <c r="F9" s="23">
        <f t="shared" si="1"/>
        <v>10</v>
      </c>
      <c r="G9" s="23" t="str">
        <f>VLOOKUP(F9,'ｄａｔａ ｂａｓｅ'!D:F,3,0)</f>
        <v>白い犬</v>
      </c>
      <c r="H9" s="23">
        <f t="shared" si="2"/>
        <v>13</v>
      </c>
      <c r="I9" s="23">
        <f t="shared" si="3"/>
        <v>10</v>
      </c>
      <c r="J9" s="23" t="str">
        <f>VLOOKUP(I9,'ｄａｔａ ｂａｓｅ'!D:F,2,0)</f>
        <v>白い鏡</v>
      </c>
      <c r="K9" s="23">
        <f t="shared" si="4"/>
        <v>7</v>
      </c>
      <c r="L9" s="25">
        <f t="shared" si="5"/>
        <v>5</v>
      </c>
      <c r="M9" s="25">
        <f t="shared" si="6"/>
        <v>41</v>
      </c>
      <c r="N9" s="25" t="str">
        <f>LEFT(入力!F10,1)</f>
        <v>1</v>
      </c>
      <c r="O9" s="25" t="str">
        <f>RIGHT(LEFT(入力!F10,2),1)</f>
        <v>9</v>
      </c>
      <c r="P9" s="25" t="str">
        <f>RIGHT(LEFT(入力!F10,3),1)</f>
        <v>7</v>
      </c>
      <c r="Q9" s="25" t="str">
        <f>RIGHT(LEFT(入力!F10,4),1)</f>
        <v>8</v>
      </c>
      <c r="R9" s="25" t="str">
        <f>LEFT(入力!H10,1)</f>
        <v>7</v>
      </c>
      <c r="S9" s="25">
        <f>IF(入力!H10&lt;10,0,RIGHT(入力!H10,1))</f>
        <v>0</v>
      </c>
      <c r="T9" s="25" t="str">
        <f>LEFT(入力!J10,1)</f>
        <v>2</v>
      </c>
      <c r="U9" s="25" t="str">
        <f>IF(入力!J10&lt;10,0,RIGHT(入力!J10,1))</f>
        <v>7</v>
      </c>
    </row>
    <row r="10" spans="1:21">
      <c r="A10" s="22"/>
      <c r="B10" s="23" t="str">
        <f>"2016/"&amp;入力!H11&amp;"/"&amp;入力!J11</f>
        <v>2016/7/27</v>
      </c>
      <c r="C10" s="24">
        <f>IF(AND(入力!H11=2,DAY(DATE(入力!F11,入力!H11,入力!J11))=29),VLOOKUP(INT((2065-入力!F11)/52)*52+入力!F11,'ｄａｔａ ｂａｓｅ'!A:B,2,0)+DATEDIF($A$1,B10,"ｄ")+IF(入力!F11&lt;3,2,1)-1,VLOOKUP(INT((2065-入力!F11)/52)*52+入力!F11,'ｄａｔａ ｂａｓｅ'!A:B,2,0)+DATEDIF($A$1,B10,"ｄ")+IF(入力!H11&lt;3,1,0))</f>
        <v>390</v>
      </c>
      <c r="D10" s="23">
        <f t="shared" si="7"/>
        <v>130</v>
      </c>
      <c r="E10" s="23" t="str">
        <f>IF(ISERROR(VLOOKUP(D10,'ｄａｔａ ｂａｓｅ'!C:C,1,0)),"","黒")</f>
        <v/>
      </c>
      <c r="F10" s="23">
        <f t="shared" si="1"/>
        <v>10</v>
      </c>
      <c r="G10" s="23" t="str">
        <f>VLOOKUP(F10,'ｄａｔａ ｂａｓｅ'!D:F,3,0)</f>
        <v>白い犬</v>
      </c>
      <c r="H10" s="23">
        <f t="shared" si="2"/>
        <v>13</v>
      </c>
      <c r="I10" s="23">
        <f t="shared" si="3"/>
        <v>10</v>
      </c>
      <c r="J10" s="23" t="str">
        <f>VLOOKUP(I10,'ｄａｔａ ｂａｓｅ'!D:F,2,0)</f>
        <v>白い鏡</v>
      </c>
      <c r="K10" s="23">
        <f t="shared" si="4"/>
        <v>7</v>
      </c>
      <c r="L10" s="25">
        <f t="shared" si="5"/>
        <v>5</v>
      </c>
      <c r="M10" s="25">
        <f t="shared" si="6"/>
        <v>41</v>
      </c>
      <c r="N10" s="25" t="str">
        <f>LEFT(入力!F11,1)</f>
        <v>1</v>
      </c>
      <c r="O10" s="25" t="str">
        <f>RIGHT(LEFT(入力!F11,2),1)</f>
        <v>9</v>
      </c>
      <c r="P10" s="25" t="str">
        <f>RIGHT(LEFT(入力!F11,3),1)</f>
        <v>7</v>
      </c>
      <c r="Q10" s="25" t="str">
        <f>RIGHT(LEFT(入力!F11,4),1)</f>
        <v>8</v>
      </c>
      <c r="R10" s="25" t="str">
        <f>LEFT(入力!H11,1)</f>
        <v>7</v>
      </c>
      <c r="S10" s="25">
        <f>IF(入力!H11&lt;10,0,RIGHT(入力!H11,1))</f>
        <v>0</v>
      </c>
      <c r="T10" s="25" t="str">
        <f>LEFT(入力!J11,1)</f>
        <v>2</v>
      </c>
      <c r="U10" s="25" t="str">
        <f>IF(入力!J11&lt;10,0,RIGHT(入力!J11,1))</f>
        <v>7</v>
      </c>
    </row>
    <row r="11" spans="1:21">
      <c r="A11" s="22"/>
      <c r="B11" s="23" t="str">
        <f>"2016/"&amp;入力!H12&amp;"/"&amp;入力!J12</f>
        <v>2016/7/27</v>
      </c>
      <c r="C11" s="24">
        <f>IF(AND(入力!H12=2,DAY(DATE(入力!F12,入力!H12,入力!J12))=29),VLOOKUP(INT((2065-入力!F12)/52)*52+入力!F12,'ｄａｔａ ｂａｓｅ'!A:B,2,0)+DATEDIF($A$1,B11,"ｄ")+IF(入力!F12&lt;3,2,1)-1,VLOOKUP(INT((2065-入力!F12)/52)*52+入力!F12,'ｄａｔａ ｂａｓｅ'!A:B,2,0)+DATEDIF($A$1,B11,"ｄ")+IF(入力!H12&lt;3,1,0))</f>
        <v>390</v>
      </c>
      <c r="D11" s="23">
        <f t="shared" si="7"/>
        <v>130</v>
      </c>
      <c r="E11" s="23" t="str">
        <f>IF(ISERROR(VLOOKUP(D11,'ｄａｔａ ｂａｓｅ'!C:C,1,0)),"","黒")</f>
        <v/>
      </c>
      <c r="F11" s="23">
        <f t="shared" si="1"/>
        <v>10</v>
      </c>
      <c r="G11" s="23" t="str">
        <f>VLOOKUP(F11,'ｄａｔａ ｂａｓｅ'!D:F,3,0)</f>
        <v>白い犬</v>
      </c>
      <c r="H11" s="23">
        <f t="shared" si="2"/>
        <v>13</v>
      </c>
      <c r="I11" s="23">
        <f t="shared" si="3"/>
        <v>10</v>
      </c>
      <c r="J11" s="23" t="str">
        <f>VLOOKUP(I11,'ｄａｔａ ｂａｓｅ'!D:F,2,0)</f>
        <v>白い鏡</v>
      </c>
      <c r="K11" s="23">
        <f t="shared" si="4"/>
        <v>7</v>
      </c>
      <c r="L11" s="25">
        <f t="shared" si="5"/>
        <v>5</v>
      </c>
      <c r="M11" s="25">
        <f t="shared" si="6"/>
        <v>41</v>
      </c>
      <c r="N11" s="25" t="str">
        <f>LEFT(入力!F12,1)</f>
        <v>1</v>
      </c>
      <c r="O11" s="25" t="str">
        <f>RIGHT(LEFT(入力!F12,2),1)</f>
        <v>9</v>
      </c>
      <c r="P11" s="25" t="str">
        <f>RIGHT(LEFT(入力!F12,3),1)</f>
        <v>7</v>
      </c>
      <c r="Q11" s="25" t="str">
        <f>RIGHT(LEFT(入力!F12,4),1)</f>
        <v>8</v>
      </c>
      <c r="R11" s="25" t="str">
        <f>LEFT(入力!H12,1)</f>
        <v>7</v>
      </c>
      <c r="S11" s="25">
        <f>IF(入力!H12&lt;10,0,RIGHT(入力!H12,1))</f>
        <v>0</v>
      </c>
      <c r="T11" s="25" t="str">
        <f>LEFT(入力!J12,1)</f>
        <v>2</v>
      </c>
      <c r="U11" s="25" t="str">
        <f>IF(入力!J12&lt;10,0,RIGHT(入力!J12,1))</f>
        <v>7</v>
      </c>
    </row>
    <row r="12" spans="1:21">
      <c r="A12" s="22"/>
      <c r="B12" s="23" t="str">
        <f>"2016/"&amp;入力!H13&amp;"/"&amp;入力!J13</f>
        <v>2016/7/27</v>
      </c>
      <c r="C12" s="24">
        <f>IF(AND(入力!H13=2,DAY(DATE(入力!F13,入力!H13,入力!J13))=29),VLOOKUP(INT((2065-入力!F13)/52)*52+入力!F13,'ｄａｔａ ｂａｓｅ'!A:B,2,0)+DATEDIF($A$1,B12,"ｄ")+IF(入力!F13&lt;3,2,1)-1,VLOOKUP(INT((2065-入力!F13)/52)*52+入力!F13,'ｄａｔａ ｂａｓｅ'!A:B,2,0)+DATEDIF($A$1,B12,"ｄ")+IF(入力!H13&lt;3,1,0))</f>
        <v>390</v>
      </c>
      <c r="D12" s="23">
        <f t="shared" si="7"/>
        <v>130</v>
      </c>
      <c r="E12" s="23" t="str">
        <f>IF(ISERROR(VLOOKUP(D12,'ｄａｔａ ｂａｓｅ'!C:C,1,0)),"","黒")</f>
        <v/>
      </c>
      <c r="F12" s="23">
        <f t="shared" si="1"/>
        <v>10</v>
      </c>
      <c r="G12" s="23" t="str">
        <f>VLOOKUP(F12,'ｄａｔａ ｂａｓｅ'!D:F,3,0)</f>
        <v>白い犬</v>
      </c>
      <c r="H12" s="23">
        <f t="shared" si="2"/>
        <v>13</v>
      </c>
      <c r="I12" s="23">
        <f t="shared" si="3"/>
        <v>10</v>
      </c>
      <c r="J12" s="23" t="str">
        <f>VLOOKUP(I12,'ｄａｔａ ｂａｓｅ'!D:F,2,0)</f>
        <v>白い鏡</v>
      </c>
      <c r="K12" s="23">
        <f t="shared" si="4"/>
        <v>7</v>
      </c>
      <c r="L12" s="25">
        <f t="shared" si="5"/>
        <v>5</v>
      </c>
      <c r="M12" s="25">
        <f t="shared" si="6"/>
        <v>41</v>
      </c>
      <c r="N12" s="25" t="str">
        <f>LEFT(入力!F13,1)</f>
        <v>1</v>
      </c>
      <c r="O12" s="25" t="str">
        <f>RIGHT(LEFT(入力!F13,2),1)</f>
        <v>9</v>
      </c>
      <c r="P12" s="25" t="str">
        <f>RIGHT(LEFT(入力!F13,3),1)</f>
        <v>7</v>
      </c>
      <c r="Q12" s="25" t="str">
        <f>RIGHT(LEFT(入力!F13,4),1)</f>
        <v>8</v>
      </c>
      <c r="R12" s="25" t="str">
        <f>LEFT(入力!H13,1)</f>
        <v>7</v>
      </c>
      <c r="S12" s="25">
        <f>IF(入力!H13&lt;10,0,RIGHT(入力!H13,1))</f>
        <v>0</v>
      </c>
      <c r="T12" s="25" t="str">
        <f>LEFT(入力!J13,1)</f>
        <v>2</v>
      </c>
      <c r="U12" s="25" t="str">
        <f>IF(入力!J13&lt;10,0,RIGHT(入力!J13,1))</f>
        <v>7</v>
      </c>
    </row>
    <row r="13" spans="1:21">
      <c r="A13" s="22"/>
      <c r="B13" s="23" t="str">
        <f>"2016/"&amp;入力!H14&amp;"/"&amp;入力!J14</f>
        <v>2016/7/27</v>
      </c>
      <c r="C13" s="24">
        <f>IF(AND(入力!H14=2,DAY(DATE(入力!F14,入力!H14,入力!J14))=29),VLOOKUP(INT((2065-入力!F14)/52)*52+入力!F14,'ｄａｔａ ｂａｓｅ'!A:B,2,0)+DATEDIF($A$1,B13,"ｄ")+IF(入力!F14&lt;3,2,1)-1,VLOOKUP(INT((2065-入力!F14)/52)*52+入力!F14,'ｄａｔａ ｂａｓｅ'!A:B,2,0)+DATEDIF($A$1,B13,"ｄ")+IF(入力!H14&lt;3,1,0))</f>
        <v>390</v>
      </c>
      <c r="D13" s="23">
        <f t="shared" si="7"/>
        <v>130</v>
      </c>
      <c r="E13" s="23" t="str">
        <f>IF(ISERROR(VLOOKUP(D13,'ｄａｔａ ｂａｓｅ'!C:C,1,0)),"","黒")</f>
        <v/>
      </c>
      <c r="F13" s="23">
        <f t="shared" si="1"/>
        <v>10</v>
      </c>
      <c r="G13" s="23" t="str">
        <f>VLOOKUP(F13,'ｄａｔａ ｂａｓｅ'!D:F,3,0)</f>
        <v>白い犬</v>
      </c>
      <c r="H13" s="23">
        <f t="shared" si="2"/>
        <v>13</v>
      </c>
      <c r="I13" s="23">
        <f t="shared" si="3"/>
        <v>10</v>
      </c>
      <c r="J13" s="23" t="str">
        <f>VLOOKUP(I13,'ｄａｔａ ｂａｓｅ'!D:F,2,0)</f>
        <v>白い鏡</v>
      </c>
      <c r="K13" s="23">
        <f t="shared" si="4"/>
        <v>7</v>
      </c>
      <c r="L13" s="25">
        <f t="shared" si="5"/>
        <v>5</v>
      </c>
      <c r="M13" s="25">
        <f t="shared" si="6"/>
        <v>41</v>
      </c>
      <c r="N13" s="25" t="str">
        <f>LEFT(入力!F14,1)</f>
        <v>1</v>
      </c>
      <c r="O13" s="25" t="str">
        <f>RIGHT(LEFT(入力!F14,2),1)</f>
        <v>9</v>
      </c>
      <c r="P13" s="25" t="str">
        <f>RIGHT(LEFT(入力!F14,3),1)</f>
        <v>7</v>
      </c>
      <c r="Q13" s="25" t="str">
        <f>RIGHT(LEFT(入力!F14,4),1)</f>
        <v>8</v>
      </c>
      <c r="R13" s="25" t="str">
        <f>LEFT(入力!H14,1)</f>
        <v>7</v>
      </c>
      <c r="S13" s="25">
        <f>IF(入力!H14&lt;10,0,RIGHT(入力!H14,1))</f>
        <v>0</v>
      </c>
      <c r="T13" s="25" t="str">
        <f>LEFT(入力!J14,1)</f>
        <v>2</v>
      </c>
      <c r="U13" s="25" t="str">
        <f>IF(入力!J14&lt;10,0,RIGHT(入力!J14,1))</f>
        <v>7</v>
      </c>
    </row>
    <row r="14" spans="1:21">
      <c r="A14" s="22"/>
      <c r="B14" s="23" t="str">
        <f>"2016/"&amp;入力!H15&amp;"/"&amp;入力!J15</f>
        <v>2016/7/27</v>
      </c>
      <c r="C14" s="24">
        <f>IF(AND(入力!H15=2,DAY(DATE(入力!F15,入力!H15,入力!J15))=29),VLOOKUP(INT((2065-入力!F15)/52)*52+入力!F15,'ｄａｔａ ｂａｓｅ'!A:B,2,0)+DATEDIF($A$1,B14,"ｄ")+IF(入力!F15&lt;3,2,1)-1,VLOOKUP(INT((2065-入力!F15)/52)*52+入力!F15,'ｄａｔａ ｂａｓｅ'!A:B,2,0)+DATEDIF($A$1,B14,"ｄ")+IF(入力!H15&lt;3,1,0))</f>
        <v>390</v>
      </c>
      <c r="D14" s="23">
        <f t="shared" si="7"/>
        <v>130</v>
      </c>
      <c r="E14" s="23" t="str">
        <f>IF(ISERROR(VLOOKUP(D14,'ｄａｔａ ｂａｓｅ'!C:C,1,0)),"","黒")</f>
        <v/>
      </c>
      <c r="F14" s="23">
        <f t="shared" si="1"/>
        <v>10</v>
      </c>
      <c r="G14" s="23" t="str">
        <f>VLOOKUP(F14,'ｄａｔａ ｂａｓｅ'!D:F,3,0)</f>
        <v>白い犬</v>
      </c>
      <c r="H14" s="23">
        <f t="shared" si="2"/>
        <v>13</v>
      </c>
      <c r="I14" s="23">
        <f t="shared" si="3"/>
        <v>10</v>
      </c>
      <c r="J14" s="23" t="str">
        <f>VLOOKUP(I14,'ｄａｔａ ｂａｓｅ'!D:F,2,0)</f>
        <v>白い鏡</v>
      </c>
      <c r="K14" s="23">
        <f t="shared" si="4"/>
        <v>7</v>
      </c>
      <c r="L14" s="25">
        <f t="shared" si="5"/>
        <v>5</v>
      </c>
      <c r="M14" s="25">
        <f t="shared" si="6"/>
        <v>41</v>
      </c>
      <c r="N14" s="25" t="str">
        <f>LEFT(入力!F15,1)</f>
        <v>1</v>
      </c>
      <c r="O14" s="25" t="str">
        <f>RIGHT(LEFT(入力!F15,2),1)</f>
        <v>9</v>
      </c>
      <c r="P14" s="25" t="str">
        <f>RIGHT(LEFT(入力!F15,3),1)</f>
        <v>7</v>
      </c>
      <c r="Q14" s="25" t="str">
        <f>RIGHT(LEFT(入力!F15,4),1)</f>
        <v>8</v>
      </c>
      <c r="R14" s="25" t="str">
        <f>LEFT(入力!H15,1)</f>
        <v>7</v>
      </c>
      <c r="S14" s="25">
        <f>IF(入力!H15&lt;10,0,RIGHT(入力!H15,1))</f>
        <v>0</v>
      </c>
      <c r="T14" s="25" t="str">
        <f>LEFT(入力!J15,1)</f>
        <v>2</v>
      </c>
      <c r="U14" s="25" t="str">
        <f>IF(入力!J15&lt;10,0,RIGHT(入力!J15,1))</f>
        <v>7</v>
      </c>
    </row>
    <row r="15" spans="1:21">
      <c r="A15" s="22"/>
      <c r="B15" s="23" t="str">
        <f>"2016/"&amp;入力!H16&amp;"/"&amp;入力!J16</f>
        <v>2016/7/27</v>
      </c>
      <c r="C15" s="24" t="e">
        <f>IF(AND(入力!H16=2,DAY(DATE(入力!F16,入力!H16,入力!J16))=29),VLOOKUP(INT((2065-入力!F16)/52)*52+入力!F16,'ｄａｔａ ｂａｓｅ'!A:B,2,0)+DATEDIF($A$1,B16,"ｄ")+IF(入力!F16&lt;3,1,0)-1,VLOOKUP(INT((2065-入力!F16)/52)*52+入力!F16,'ｄａｔａ ｂａｓｅ'!A:B,2,0)+DATEDIF($A$1,B16,"ｄ")+IF(入力!F16&lt;3,1,0))</f>
        <v>#NUM!</v>
      </c>
      <c r="D15" s="23" t="e">
        <f t="shared" si="7"/>
        <v>#NUM!</v>
      </c>
      <c r="E15" s="23" t="str">
        <f>IF(ISERROR(VLOOKUP(D15,'ｄａｔａ ｂａｓｅ'!C:C,1,0)),"","黒")</f>
        <v/>
      </c>
      <c r="F15" s="23" t="e">
        <f t="shared" ref="F15" si="8">MOD(D15,20)</f>
        <v>#NUM!</v>
      </c>
      <c r="G15" s="23" t="e">
        <f>VLOOKUP(F15,'ｄａｔａ ｂａｓｅ'!D:F,3,0)</f>
        <v>#NUM!</v>
      </c>
      <c r="H15" s="23" t="e">
        <f t="shared" ref="H15" si="9">IF(MOD(D15,13)=0,13,MOD(D15,13))</f>
        <v>#NUM!</v>
      </c>
      <c r="I15" s="23" t="e">
        <f t="shared" ref="I15" si="10">INT(D15/13)+IF(MOD(D15,13)=0,0,1)</f>
        <v>#NUM!</v>
      </c>
      <c r="J15" s="23" t="e">
        <f>VLOOKUP(I15,'ｄａｔａ ｂａｓｅ'!D:F,2,0)</f>
        <v>#NUM!</v>
      </c>
      <c r="K15" s="23" t="e">
        <f t="shared" ref="K15" si="11">IF(MOD(D15,20)=0,INT(D15/20),INT(D15/20)+1)</f>
        <v>#NUM!</v>
      </c>
      <c r="L15" s="25">
        <f t="shared" ref="L15" si="12">IF(INT(M15/10)+MOD(M15,10)&gt;9,INT((INT(M15/10)+MOD(M15,10))/10)+MOD(INT(M15/10)+MOD(M15,10),10),INT(M15/10)+MOD(M15,10))</f>
        <v>5</v>
      </c>
      <c r="M15" s="25">
        <f t="shared" ref="M15" si="13">N15+O15+P15+Q15+R15+S15+T15+U15</f>
        <v>41</v>
      </c>
      <c r="N15" s="25" t="str">
        <f>LEFT(入力!F16,1)</f>
        <v>1</v>
      </c>
      <c r="O15" s="25" t="str">
        <f>RIGHT(LEFT(入力!F16,2),1)</f>
        <v>9</v>
      </c>
      <c r="P15" s="25" t="str">
        <f>RIGHT(LEFT(入力!F16,3),1)</f>
        <v>7</v>
      </c>
      <c r="Q15" s="25" t="str">
        <f>RIGHT(LEFT(入力!F16,4),1)</f>
        <v>8</v>
      </c>
      <c r="R15" s="25" t="str">
        <f>LEFT(入力!H16,1)</f>
        <v>7</v>
      </c>
      <c r="S15" s="25">
        <f>IF(入力!H16&lt;10,0,RIGHT(入力!H16,1))</f>
        <v>0</v>
      </c>
      <c r="T15" s="25" t="str">
        <f>LEFT(入力!J16,1)</f>
        <v>2</v>
      </c>
      <c r="U15" s="25" t="str">
        <f>IF(入力!J16&lt;10,0,RIGHT(入力!J16,1))</f>
        <v>7</v>
      </c>
    </row>
    <row r="16" spans="1:21">
      <c r="C16" s="22">
        <f>VLOOKUP(INT((2065-入力!F6)/52)*52+入力!F6,'ｄａｔａ ｂａｓｅ'!A:B,2,0)+DATEDIF($A$1,B5,"ｄ")+IF(入力!F6&lt;3,1,0)</f>
        <v>245</v>
      </c>
      <c r="O16" s="23" t="s">
        <v>127</v>
      </c>
      <c r="P16" s="23" t="s">
        <v>128</v>
      </c>
    </row>
    <row r="17" spans="1:24">
      <c r="A17" s="23">
        <f>IF(入力!D2="",2014-入力!F2,入力!D2)</f>
        <v>40</v>
      </c>
      <c r="B17" s="24">
        <f>DATEDIF($A$1,B1,"ｄ")</f>
        <v>118</v>
      </c>
      <c r="C17" s="24">
        <f>IF(入力!H2&lt;3,1,0)</f>
        <v>0</v>
      </c>
      <c r="D17" s="24">
        <f>INT((2065-入力!F2)/52)*52</f>
        <v>52</v>
      </c>
      <c r="P17" s="22">
        <f ca="1">TODAY()</f>
        <v>43931</v>
      </c>
    </row>
    <row r="18" spans="1:24">
      <c r="A18" s="23">
        <f>A17</f>
        <v>40</v>
      </c>
      <c r="B18" s="23">
        <f>INT((2065-(入力!$F$2+A18))/52)*52+入力!$F$2+A18</f>
        <v>2015</v>
      </c>
      <c r="C18" s="24">
        <f>INT(((2065-入力!$F$2)+A18)/52)*52</f>
        <v>104</v>
      </c>
      <c r="D18" s="24">
        <f>VLOOKUP(B18,'ｄａｔａ ｂａｓｅ'!A:B,2,0)+$C$17+$B$17</f>
        <v>285</v>
      </c>
      <c r="E18" s="23">
        <f t="shared" ref="E18:E71" si="14">IF(D18&gt;260,D18-(INT(D18/260)*260),D18)</f>
        <v>25</v>
      </c>
      <c r="F18" s="23" t="str">
        <f>IF(ISERROR(VLOOKUP(E18,'ｄａｔａ ｂａｓｅ'!C:C,1,0)),"","黒")</f>
        <v/>
      </c>
      <c r="G18" s="23">
        <f t="shared" ref="G18:G71" si="15">MOD(E18,20)</f>
        <v>5</v>
      </c>
      <c r="H18" s="23" t="str">
        <f>VLOOKUP(G18,'ｄａｔａ ｂａｓｅ'!$D:$F,3,0)</f>
        <v>赤い蛇</v>
      </c>
      <c r="I18" s="23">
        <f t="shared" ref="I18:I71" si="16">IF(MOD(E18,13)=0,13,MOD(E18,13))</f>
        <v>12</v>
      </c>
      <c r="J18" s="23">
        <f t="shared" ref="J18:J71" si="17">INT(E18/13)+IF(MOD(E18,13)=0,0,1)</f>
        <v>2</v>
      </c>
      <c r="K18" s="23" t="str">
        <f>VLOOKUP(J18,'ｄａｔａ ｂａｓｅ'!$D:$F,2,0)</f>
        <v>白い魔法使い</v>
      </c>
      <c r="L18" s="23">
        <f t="shared" ref="L18:L71" si="18">IF(MOD(E18,20)=0,INT(E18/20),INT(E18/20)+1)</f>
        <v>2</v>
      </c>
      <c r="M18" s="25"/>
      <c r="N18" s="25">
        <f t="shared" ref="N18:N49" si="19">IF(IF(($L$1+A18)&gt;24,($L$1+A18)-INT(($L$1+A18)/24)*24,($L$1+A18))=0,24,IF(($L$1+A18)&gt;24,($L$1+A18)-INT(($L$1+A18)/24)*24,($L$1+A18)))</f>
        <v>1</v>
      </c>
      <c r="O18" s="25">
        <f ca="1">YEAR(P17)-入力!F6</f>
        <v>45</v>
      </c>
      <c r="P18" s="25">
        <f ca="1">IF(P17&gt;B5,YEAR(P17)-1,YEAR(P17)-2)</f>
        <v>2018</v>
      </c>
      <c r="Q18" s="25">
        <f ca="1">VLOOKUP(INT((2065-(入力!$F$2+O18))/52)*52+入力!$F$2+O18,'ｄａｔａ ｂａｓｅ'!A:B,2,0)+DATEDIF($A$1,$B$5,"ｄ")+IF(入力!F20&lt;3,1,0)</f>
        <v>291</v>
      </c>
      <c r="R18" s="23">
        <f ca="1">IF(Q18&gt;260,Q18-(INT(Q18/260)*260),Q18)</f>
        <v>31</v>
      </c>
      <c r="S18" s="23">
        <f t="shared" ref="S18:S22" ca="1" si="20">MOD(Q18,20)</f>
        <v>11</v>
      </c>
      <c r="T18" s="23" t="str">
        <f ca="1">VLOOKUP(S18,'ｄａｔａ ｂａｓｅ'!$D:$F,3,0)</f>
        <v>青い猿</v>
      </c>
      <c r="U18" s="23">
        <f t="shared" ref="U18" ca="1" si="21">IF(MOD(Q18,13)=0,13,MOD(Q18,13))</f>
        <v>5</v>
      </c>
      <c r="V18" s="23">
        <f ca="1">INT(R18/13)+IF(MOD(R18,13)=0,0,1)</f>
        <v>3</v>
      </c>
      <c r="W18" s="23" t="str">
        <f ca="1">VLOOKUP(V18,'ｄａｔａ ｂａｓｅ'!$D:$F,2,0)</f>
        <v>青い手</v>
      </c>
      <c r="X18" s="23">
        <f ca="1">IF(MOD(R18,20)=0,INT(R18/20),INT(R18/20)+1)</f>
        <v>2</v>
      </c>
    </row>
    <row r="19" spans="1:24">
      <c r="A19" s="23">
        <f>A18+1</f>
        <v>41</v>
      </c>
      <c r="B19" s="23">
        <f>INT((2065-(入力!$F$2+A19))/52)*52+入力!$F$2+A19</f>
        <v>2016</v>
      </c>
      <c r="C19" s="24">
        <f>INT(((2065-入力!$F$2)+A19)/52)*52</f>
        <v>104</v>
      </c>
      <c r="D19" s="24">
        <f>VLOOKUP(B19,'ｄａｔａ ｂａｓｅ'!A:B,2,0)+$C$17+$B$17</f>
        <v>130</v>
      </c>
      <c r="E19" s="23">
        <f t="shared" si="14"/>
        <v>130</v>
      </c>
      <c r="F19" s="23" t="str">
        <f>IF(ISERROR(VLOOKUP(E19,'ｄａｔａ ｂａｓｅ'!C:C,1,0)),"","黒")</f>
        <v/>
      </c>
      <c r="G19" s="23">
        <f t="shared" si="15"/>
        <v>10</v>
      </c>
      <c r="H19" s="23" t="str">
        <f>VLOOKUP(G19,'ｄａｔａ ｂａｓｅ'!D:F,3,0)</f>
        <v>白い犬</v>
      </c>
      <c r="I19" s="23">
        <f t="shared" si="16"/>
        <v>13</v>
      </c>
      <c r="J19" s="23">
        <f t="shared" si="17"/>
        <v>10</v>
      </c>
      <c r="K19" s="23" t="str">
        <f>VLOOKUP(J19,'ｄａｔａ ｂａｓｅ'!D:F,2,0)</f>
        <v>白い鏡</v>
      </c>
      <c r="L19" s="23">
        <f t="shared" si="18"/>
        <v>7</v>
      </c>
      <c r="M19" s="25"/>
      <c r="N19" s="25">
        <f t="shared" si="19"/>
        <v>2</v>
      </c>
      <c r="O19" s="25">
        <f ca="1">O18+1</f>
        <v>46</v>
      </c>
      <c r="P19" s="25">
        <f ca="1">P18+1</f>
        <v>2019</v>
      </c>
      <c r="Q19" s="25">
        <f ca="1">VLOOKUP(INT((2065-(入力!$F$2+O19))/52)*52+入力!$F$2+O19,'ｄａｔａ ｂａｓｅ'!A:B,2,0)+DATEDIF($A$1,$B$5,"ｄ")+IF(入力!F21&lt;3,1,0)</f>
        <v>136</v>
      </c>
      <c r="R19" s="23">
        <f t="shared" ref="R19:R22" ca="1" si="22">IF(Q19&gt;260,Q19-(INT(Q19/260)*260),Q19)</f>
        <v>136</v>
      </c>
      <c r="S19" s="23">
        <f t="shared" ca="1" si="20"/>
        <v>16</v>
      </c>
      <c r="T19" s="23" t="str">
        <f ca="1">VLOOKUP(S19,'ｄａｔａ ｂａｓｅ'!$D:$F,3,0)</f>
        <v>黄色い戦士</v>
      </c>
      <c r="U19" s="23">
        <f t="shared" ref="U19:U22" ca="1" si="23">IF(MOD(Q19,13)=0,13,MOD(Q19,13))</f>
        <v>6</v>
      </c>
      <c r="V19" s="23">
        <f t="shared" ref="V19:V22" ca="1" si="24">INT(R19/13)+IF(MOD(R19,13)=0,0,1)</f>
        <v>11</v>
      </c>
      <c r="W19" s="23" t="str">
        <f ca="1">VLOOKUP(V19,'ｄａｔａ ｂａｓｅ'!$D:$F,2,0)</f>
        <v>青い猿</v>
      </c>
      <c r="X19" s="23">
        <f t="shared" ref="X19:X22" ca="1" si="25">IF(MOD(R19,20)=0,INT(R19/20),INT(R19/20)+1)</f>
        <v>7</v>
      </c>
    </row>
    <row r="20" spans="1:24">
      <c r="A20" s="23">
        <f t="shared" ref="A20:A71" si="26">A19+1</f>
        <v>42</v>
      </c>
      <c r="B20" s="23">
        <f>INT((2065-(入力!$F$2+A20))/52)*52+入力!$F$2+A20</f>
        <v>2017</v>
      </c>
      <c r="C20" s="24">
        <f>INT(((2065-入力!$F$2)+A20)/52)*52</f>
        <v>104</v>
      </c>
      <c r="D20" s="24">
        <f>VLOOKUP(B20,'ｄａｔａ ｂａｓｅ'!A:B,2,0)+$C$17+$B$17</f>
        <v>235</v>
      </c>
      <c r="E20" s="23">
        <f t="shared" si="14"/>
        <v>235</v>
      </c>
      <c r="F20" s="23" t="str">
        <f>IF(ISERROR(VLOOKUP(E20,'ｄａｔａ ｂａｓｅ'!C:C,1,0)),"","黒")</f>
        <v/>
      </c>
      <c r="G20" s="23">
        <f t="shared" si="15"/>
        <v>15</v>
      </c>
      <c r="H20" s="23" t="str">
        <f>VLOOKUP(G20,'ｄａｔａ ｂａｓｅ'!D:F,3,0)</f>
        <v>青い鷹</v>
      </c>
      <c r="I20" s="23">
        <f t="shared" si="16"/>
        <v>1</v>
      </c>
      <c r="J20" s="23">
        <f t="shared" si="17"/>
        <v>19</v>
      </c>
      <c r="K20" s="23" t="str">
        <f>VLOOKUP(J20,'ｄａｔａ ｂａｓｅ'!D:F,2,0)</f>
        <v>青い鷹</v>
      </c>
      <c r="L20" s="23">
        <f t="shared" si="18"/>
        <v>12</v>
      </c>
      <c r="M20" s="25"/>
      <c r="N20" s="25">
        <f t="shared" si="19"/>
        <v>3</v>
      </c>
      <c r="O20" s="25">
        <f t="shared" ref="O20:O22" ca="1" si="27">O19+1</f>
        <v>47</v>
      </c>
      <c r="P20" s="25">
        <f t="shared" ref="P20:P22" ca="1" si="28">P19+1</f>
        <v>2020</v>
      </c>
      <c r="Q20" s="25">
        <f ca="1">VLOOKUP(INT((2065-(入力!$F$2+O20))/52)*52+入力!$F$2+O20,'ｄａｔａ ｂａｓｅ'!A:B,2,0)+DATEDIF($A$1,$B$5,"ｄ")+IF(入力!F22&lt;3,1,0)</f>
        <v>241</v>
      </c>
      <c r="R20" s="23">
        <f t="shared" ca="1" si="22"/>
        <v>241</v>
      </c>
      <c r="S20" s="23">
        <f t="shared" ca="1" si="20"/>
        <v>1</v>
      </c>
      <c r="T20" s="23" t="str">
        <f ca="1">VLOOKUP(S20,'ｄａｔａ ｂａｓｅ'!$D:$F,3,0)</f>
        <v>赤い竜</v>
      </c>
      <c r="U20" s="23">
        <f t="shared" ca="1" si="23"/>
        <v>7</v>
      </c>
      <c r="V20" s="23">
        <f t="shared" ca="1" si="24"/>
        <v>19</v>
      </c>
      <c r="W20" s="23" t="str">
        <f ca="1">VLOOKUP(V20,'ｄａｔａ ｂａｓｅ'!$D:$F,2,0)</f>
        <v>青い鷹</v>
      </c>
      <c r="X20" s="23">
        <f t="shared" ca="1" si="25"/>
        <v>13</v>
      </c>
    </row>
    <row r="21" spans="1:24">
      <c r="A21" s="23">
        <f t="shared" si="26"/>
        <v>43</v>
      </c>
      <c r="B21" s="23">
        <f>INT((2065-(入力!$F$2+A21))/52)*52+入力!$F$2+A21</f>
        <v>2018</v>
      </c>
      <c r="C21" s="24">
        <f>INT(((2065-入力!$F$2)+A21)/52)*52</f>
        <v>104</v>
      </c>
      <c r="D21" s="24">
        <f>VLOOKUP(B21,'ｄａｔａ ｂａｓｅ'!A:B,2,0)+$C$17+$B$17</f>
        <v>340</v>
      </c>
      <c r="E21" s="23">
        <f t="shared" si="14"/>
        <v>80</v>
      </c>
      <c r="F21" s="23" t="str">
        <f>IF(ISERROR(VLOOKUP(E21,'ｄａｔａ ｂａｓｅ'!C:C,1,0)),"","黒")</f>
        <v/>
      </c>
      <c r="G21" s="23">
        <f t="shared" si="15"/>
        <v>0</v>
      </c>
      <c r="H21" s="23" t="str">
        <f>VLOOKUP(G21,'ｄａｔａ ｂａｓｅ'!D:F,3,0)</f>
        <v>黄色い太陽</v>
      </c>
      <c r="I21" s="23">
        <f t="shared" si="16"/>
        <v>2</v>
      </c>
      <c r="J21" s="23">
        <f t="shared" si="17"/>
        <v>7</v>
      </c>
      <c r="K21" s="23" t="str">
        <f>VLOOKUP(J21,'ｄａｔａ ｂａｓｅ'!D:F,2,0)</f>
        <v>青い嵐</v>
      </c>
      <c r="L21" s="23">
        <f t="shared" si="18"/>
        <v>4</v>
      </c>
      <c r="M21" s="25"/>
      <c r="N21" s="25">
        <f t="shared" si="19"/>
        <v>4</v>
      </c>
      <c r="O21" s="25">
        <f t="shared" ca="1" si="27"/>
        <v>48</v>
      </c>
      <c r="P21" s="25">
        <f t="shared" ca="1" si="28"/>
        <v>2021</v>
      </c>
      <c r="Q21" s="25">
        <f ca="1">VLOOKUP(INT((2065-(入力!$F$2+O21))/52)*52+入力!$F$2+O21,'ｄａｔａ ｂａｓｅ'!A:B,2,0)+DATEDIF($A$1,$B$5,"ｄ")+IF(入力!F23&lt;3,1,0)</f>
        <v>346</v>
      </c>
      <c r="R21" s="23">
        <f t="shared" ca="1" si="22"/>
        <v>86</v>
      </c>
      <c r="S21" s="23">
        <f t="shared" ca="1" si="20"/>
        <v>6</v>
      </c>
      <c r="T21" s="23" t="str">
        <f ca="1">VLOOKUP(S21,'ｄａｔａ ｂａｓｅ'!$D:$F,3,0)</f>
        <v>白い世界の橋渡</v>
      </c>
      <c r="U21" s="23">
        <f t="shared" ca="1" si="23"/>
        <v>8</v>
      </c>
      <c r="V21" s="23">
        <f t="shared" ca="1" si="24"/>
        <v>7</v>
      </c>
      <c r="W21" s="23" t="str">
        <f ca="1">VLOOKUP(V21,'ｄａｔａ ｂａｓｅ'!$D:$F,2,0)</f>
        <v>青い嵐</v>
      </c>
      <c r="X21" s="23">
        <f t="shared" ca="1" si="25"/>
        <v>5</v>
      </c>
    </row>
    <row r="22" spans="1:24">
      <c r="A22" s="23">
        <f t="shared" si="26"/>
        <v>44</v>
      </c>
      <c r="B22" s="23">
        <f>INT((2065-(入力!$F$2+A22))/52)*52+入力!$F$2+A22</f>
        <v>2019</v>
      </c>
      <c r="C22" s="24">
        <f>INT(((2065-入力!$F$2)+A22)/52)*52</f>
        <v>104</v>
      </c>
      <c r="D22" s="24">
        <f>VLOOKUP(B22,'ｄａｔａ ｂａｓｅ'!A:B,2,0)+$C$17+$B$17</f>
        <v>185</v>
      </c>
      <c r="E22" s="23">
        <f t="shared" si="14"/>
        <v>185</v>
      </c>
      <c r="F22" s="23" t="str">
        <f>IF(ISERROR(VLOOKUP(E22,'ｄａｔａ ｂａｓｅ'!C:C,1,0)),"","黒")</f>
        <v/>
      </c>
      <c r="G22" s="23">
        <f t="shared" si="15"/>
        <v>5</v>
      </c>
      <c r="H22" s="23" t="str">
        <f>VLOOKUP(G22,'ｄａｔａ ｂａｓｅ'!D:F,3,0)</f>
        <v>赤い蛇</v>
      </c>
      <c r="I22" s="23">
        <f t="shared" si="16"/>
        <v>3</v>
      </c>
      <c r="J22" s="23">
        <f t="shared" si="17"/>
        <v>15</v>
      </c>
      <c r="K22" s="23" t="str">
        <f>VLOOKUP(J22,'ｄａｔａ ｂａｓｅ'!D:F,2,0)</f>
        <v>青い夜</v>
      </c>
      <c r="L22" s="23">
        <f t="shared" si="18"/>
        <v>10</v>
      </c>
      <c r="M22" s="25"/>
      <c r="N22" s="25">
        <f t="shared" si="19"/>
        <v>5</v>
      </c>
      <c r="O22" s="25">
        <f t="shared" ca="1" si="27"/>
        <v>49</v>
      </c>
      <c r="P22" s="25">
        <f t="shared" ca="1" si="28"/>
        <v>2022</v>
      </c>
      <c r="Q22" s="25">
        <f ca="1">VLOOKUP(INT((2065-(入力!$F$2+O22))/52)*52+入力!$F$2+O22,'ｄａｔａ ｂａｓｅ'!A:B,2,0)+DATEDIF($A$1,$B$5,"ｄ")+IF(入力!F24&lt;3,1,0)</f>
        <v>191</v>
      </c>
      <c r="R22" s="23">
        <f t="shared" ca="1" si="22"/>
        <v>191</v>
      </c>
      <c r="S22" s="23">
        <f t="shared" ca="1" si="20"/>
        <v>11</v>
      </c>
      <c r="T22" s="23" t="str">
        <f ca="1">VLOOKUP(S22,'ｄａｔａ ｂａｓｅ'!$D:$F,3,0)</f>
        <v>青い猿</v>
      </c>
      <c r="U22" s="23">
        <f t="shared" ca="1" si="23"/>
        <v>9</v>
      </c>
      <c r="V22" s="23">
        <f t="shared" ca="1" si="24"/>
        <v>15</v>
      </c>
      <c r="W22" s="23" t="str">
        <f ca="1">VLOOKUP(V22,'ｄａｔａ ｂａｓｅ'!$D:$F,2,0)</f>
        <v>青い夜</v>
      </c>
      <c r="X22" s="23">
        <f t="shared" ca="1" si="25"/>
        <v>10</v>
      </c>
    </row>
    <row r="23" spans="1:24">
      <c r="A23" s="23">
        <f t="shared" si="26"/>
        <v>45</v>
      </c>
      <c r="B23" s="23">
        <f>INT((2065-(入力!$F$2+A23))/52)*52+入力!$F$2+A23</f>
        <v>2020</v>
      </c>
      <c r="C23" s="24">
        <f>INT(((2065-入力!$F$2)+A23)/52)*52</f>
        <v>104</v>
      </c>
      <c r="D23" s="24">
        <f>VLOOKUP(B23,'ｄａｔａ ｂａｓｅ'!A:B,2,0)+$C$17+$B$17</f>
        <v>290</v>
      </c>
      <c r="E23" s="23">
        <f t="shared" si="14"/>
        <v>30</v>
      </c>
      <c r="F23" s="23" t="str">
        <f>IF(ISERROR(VLOOKUP(E23,'ｄａｔａ ｂａｓｅ'!C:C,1,0)),"","黒")</f>
        <v/>
      </c>
      <c r="G23" s="23">
        <f t="shared" si="15"/>
        <v>10</v>
      </c>
      <c r="H23" s="23" t="str">
        <f>VLOOKUP(G23,'ｄａｔａ ｂａｓｅ'!D:F,3,0)</f>
        <v>白い犬</v>
      </c>
      <c r="I23" s="23">
        <f t="shared" si="16"/>
        <v>4</v>
      </c>
      <c r="J23" s="23">
        <f t="shared" si="17"/>
        <v>3</v>
      </c>
      <c r="K23" s="23" t="str">
        <f>VLOOKUP(J23,'ｄａｔａ ｂａｓｅ'!D:F,2,0)</f>
        <v>青い手</v>
      </c>
      <c r="L23" s="23">
        <f t="shared" si="18"/>
        <v>2</v>
      </c>
      <c r="M23" s="25"/>
      <c r="N23" s="25">
        <f t="shared" si="19"/>
        <v>6</v>
      </c>
      <c r="O23" s="25"/>
      <c r="P23" s="25"/>
      <c r="Q23" s="25"/>
      <c r="R23" s="25"/>
    </row>
    <row r="24" spans="1:24">
      <c r="A24" s="23">
        <f t="shared" si="26"/>
        <v>46</v>
      </c>
      <c r="B24" s="23">
        <f>INT((2065-(入力!$F$2+A24))/52)*52+入力!$F$2+A24</f>
        <v>2021</v>
      </c>
      <c r="C24" s="24">
        <f>INT(((2065-入力!$F$2)+A24)/52)*52</f>
        <v>104</v>
      </c>
      <c r="D24" s="24">
        <f>VLOOKUP(B24,'ｄａｔａ ｂａｓｅ'!A:B,2,0)+$C$17+$B$17</f>
        <v>135</v>
      </c>
      <c r="E24" s="23">
        <f t="shared" si="14"/>
        <v>135</v>
      </c>
      <c r="F24" s="23" t="str">
        <f>IF(ISERROR(VLOOKUP(E24,'ｄａｔａ ｂａｓｅ'!C:C,1,0)),"","黒")</f>
        <v/>
      </c>
      <c r="G24" s="23">
        <f t="shared" si="15"/>
        <v>15</v>
      </c>
      <c r="H24" s="23" t="str">
        <f>VLOOKUP(G24,'ｄａｔａ ｂａｓｅ'!D:F,3,0)</f>
        <v>青い鷹</v>
      </c>
      <c r="I24" s="23">
        <f t="shared" si="16"/>
        <v>5</v>
      </c>
      <c r="J24" s="23">
        <f t="shared" si="17"/>
        <v>11</v>
      </c>
      <c r="K24" s="23" t="str">
        <f>VLOOKUP(J24,'ｄａｔａ ｂａｓｅ'!D:F,2,0)</f>
        <v>青い猿</v>
      </c>
      <c r="L24" s="23">
        <f t="shared" si="18"/>
        <v>7</v>
      </c>
      <c r="M24" s="25"/>
      <c r="N24" s="25">
        <f t="shared" si="19"/>
        <v>7</v>
      </c>
      <c r="O24" s="25"/>
      <c r="P24" s="25"/>
      <c r="Q24" s="25"/>
      <c r="R24" s="25"/>
    </row>
    <row r="25" spans="1:24">
      <c r="A25" s="23">
        <f t="shared" si="26"/>
        <v>47</v>
      </c>
      <c r="B25" s="23">
        <f>INT((2065-(入力!$F$2+A25))/52)*52+入力!$F$2+A25</f>
        <v>2022</v>
      </c>
      <c r="C25" s="24">
        <f>INT(((2065-入力!$F$2)+A25)/52)*52</f>
        <v>104</v>
      </c>
      <c r="D25" s="24">
        <f>VLOOKUP(B25,'ｄａｔａ ｂａｓｅ'!A:B,2,0)+$C$17+$B$17</f>
        <v>240</v>
      </c>
      <c r="E25" s="23">
        <f t="shared" si="14"/>
        <v>240</v>
      </c>
      <c r="F25" s="23" t="str">
        <f>IF(ISERROR(VLOOKUP(E25,'ｄａｔａ ｂａｓｅ'!C:C,1,0)),"","黒")</f>
        <v/>
      </c>
      <c r="G25" s="23">
        <f t="shared" si="15"/>
        <v>0</v>
      </c>
      <c r="H25" s="23" t="str">
        <f>VLOOKUP(G25,'ｄａｔａ ｂａｓｅ'!D:F,3,0)</f>
        <v>黄色い太陽</v>
      </c>
      <c r="I25" s="23">
        <f t="shared" si="16"/>
        <v>6</v>
      </c>
      <c r="J25" s="23">
        <f t="shared" si="17"/>
        <v>19</v>
      </c>
      <c r="K25" s="23" t="str">
        <f>VLOOKUP(J25,'ｄａｔａ ｂａｓｅ'!D:F,2,0)</f>
        <v>青い鷹</v>
      </c>
      <c r="L25" s="23">
        <f t="shared" si="18"/>
        <v>12</v>
      </c>
      <c r="M25" s="25"/>
      <c r="N25" s="25">
        <f t="shared" si="19"/>
        <v>8</v>
      </c>
      <c r="P25" s="23" t="s">
        <v>127</v>
      </c>
      <c r="Q25" s="23" t="s">
        <v>129</v>
      </c>
    </row>
    <row r="26" spans="1:24">
      <c r="A26" s="23">
        <f t="shared" si="26"/>
        <v>48</v>
      </c>
      <c r="B26" s="23">
        <f>INT((2065-(入力!$F$2+A26))/52)*52+入力!$F$2+A26</f>
        <v>2023</v>
      </c>
      <c r="C26" s="24">
        <f>INT(((2065-入力!$F$2)+A26)/52)*52</f>
        <v>104</v>
      </c>
      <c r="D26" s="24">
        <f>VLOOKUP(B26,'ｄａｔａ ｂａｓｅ'!A:B,2,0)+$C$17+$B$17</f>
        <v>345</v>
      </c>
      <c r="E26" s="23">
        <f t="shared" si="14"/>
        <v>85</v>
      </c>
      <c r="F26" s="23" t="str">
        <f>IF(ISERROR(VLOOKUP(E26,'ｄａｔａ ｂａｓｅ'!C:C,1,0)),"","黒")</f>
        <v>黒</v>
      </c>
      <c r="G26" s="23">
        <f t="shared" si="15"/>
        <v>5</v>
      </c>
      <c r="H26" s="23" t="str">
        <f>VLOOKUP(G26,'ｄａｔａ ｂａｓｅ'!D:F,3,0)</f>
        <v>赤い蛇</v>
      </c>
      <c r="I26" s="23">
        <f t="shared" si="16"/>
        <v>7</v>
      </c>
      <c r="J26" s="23">
        <f t="shared" si="17"/>
        <v>7</v>
      </c>
      <c r="K26" s="23" t="str">
        <f>VLOOKUP(J26,'ｄａｔａ ｂａｓｅ'!D:F,2,0)</f>
        <v>青い嵐</v>
      </c>
      <c r="L26" s="23">
        <f t="shared" si="18"/>
        <v>5</v>
      </c>
      <c r="M26" s="25"/>
      <c r="N26" s="25">
        <f t="shared" si="19"/>
        <v>9</v>
      </c>
      <c r="P26" s="22">
        <f ca="1">TODAY()</f>
        <v>43931</v>
      </c>
    </row>
    <row r="27" spans="1:24">
      <c r="A27" s="23">
        <f t="shared" si="26"/>
        <v>49</v>
      </c>
      <c r="B27" s="23">
        <f>INT((2065-(入力!$F$2+A27))/52)*52+入力!$F$2+A27</f>
        <v>2024</v>
      </c>
      <c r="C27" s="24">
        <f>INT(((2065-入力!$F$2)+A27)/52)*52</f>
        <v>104</v>
      </c>
      <c r="D27" s="24">
        <f>VLOOKUP(B27,'ｄａｔａ ｂａｓｅ'!A:B,2,0)+$C$17+$B$17</f>
        <v>190</v>
      </c>
      <c r="E27" s="23">
        <f t="shared" si="14"/>
        <v>190</v>
      </c>
      <c r="F27" s="23" t="str">
        <f>IF(ISERROR(VLOOKUP(E27,'ｄａｔａ ｂａｓｅ'!C:C,1,0)),"","黒")</f>
        <v/>
      </c>
      <c r="G27" s="23">
        <f t="shared" si="15"/>
        <v>10</v>
      </c>
      <c r="H27" s="23" t="str">
        <f>VLOOKUP(G27,'ｄａｔａ ｂａｓｅ'!D:F,3,0)</f>
        <v>白い犬</v>
      </c>
      <c r="I27" s="23">
        <f t="shared" si="16"/>
        <v>8</v>
      </c>
      <c r="J27" s="23">
        <f t="shared" si="17"/>
        <v>15</v>
      </c>
      <c r="K27" s="23" t="str">
        <f>VLOOKUP(J27,'ｄａｔａ ｂａｓｅ'!D:F,2,0)</f>
        <v>青い夜</v>
      </c>
      <c r="L27" s="23">
        <f t="shared" si="18"/>
        <v>10</v>
      </c>
      <c r="M27" s="25"/>
      <c r="N27" s="25">
        <f t="shared" si="19"/>
        <v>10</v>
      </c>
      <c r="O27" s="25">
        <f ca="1">YEAR(P26)-入力!F7</f>
        <v>45</v>
      </c>
      <c r="P27" s="25">
        <f ca="1">IF(P26&gt;B6,YEAR(P26)-1,YEAR(P26)-2)</f>
        <v>2018</v>
      </c>
      <c r="Q27" s="25">
        <f ca="1">VLOOKUP(INT((2065-(入力!$F$2+O27))/52)*52+入力!$F$2+O27,'ｄａｔａ ｂａｓｅ'!A:B,2,0)+DATEDIF($A$1,$B$6,"ｄ")+IF(入力!F29&lt;3,1,0)</f>
        <v>291</v>
      </c>
      <c r="R27" s="23">
        <f ca="1">IF(Q27&gt;260,Q27-(INT(Q27/260)*260),Q27)</f>
        <v>31</v>
      </c>
      <c r="S27" s="23">
        <f t="shared" ref="S27:S31" ca="1" si="29">MOD(Q27,20)</f>
        <v>11</v>
      </c>
      <c r="T27" s="23" t="str">
        <f ca="1">VLOOKUP(S27,'ｄａｔａ ｂａｓｅ'!$D:$F,3,0)</f>
        <v>青い猿</v>
      </c>
      <c r="U27" s="23">
        <f t="shared" ref="U27:U31" ca="1" si="30">IF(MOD(Q27,13)=0,13,MOD(Q27,13))</f>
        <v>5</v>
      </c>
      <c r="V27" s="23">
        <f ca="1">INT(R27/13)+IF(MOD(R27,13)=0,0,1)</f>
        <v>3</v>
      </c>
      <c r="W27" s="23" t="str">
        <f ca="1">VLOOKUP(V27,'ｄａｔａ ｂａｓｅ'!$D:$F,2,0)</f>
        <v>青い手</v>
      </c>
      <c r="X27" s="23">
        <f ca="1">IF(MOD(R27,20)=0,INT(R27/20),INT(R27/20)+1)</f>
        <v>2</v>
      </c>
    </row>
    <row r="28" spans="1:24">
      <c r="A28" s="23">
        <f t="shared" si="26"/>
        <v>50</v>
      </c>
      <c r="B28" s="23">
        <f>INT((2065-(入力!$F$2+A28))/52)*52+入力!$F$2+A28</f>
        <v>2025</v>
      </c>
      <c r="C28" s="24">
        <f>INT(((2065-入力!$F$2)+A28)/52)*52</f>
        <v>104</v>
      </c>
      <c r="D28" s="24">
        <f>VLOOKUP(B28,'ｄａｔａ ｂａｓｅ'!A:B,2,0)+$C$17+$B$17</f>
        <v>295</v>
      </c>
      <c r="E28" s="23">
        <f t="shared" si="14"/>
        <v>35</v>
      </c>
      <c r="F28" s="23" t="str">
        <f>IF(ISERROR(VLOOKUP(E28,'ｄａｔａ ｂａｓｅ'!C:C,1,0)),"","黒")</f>
        <v/>
      </c>
      <c r="G28" s="23">
        <f t="shared" si="15"/>
        <v>15</v>
      </c>
      <c r="H28" s="23" t="str">
        <f>VLOOKUP(G28,'ｄａｔａ ｂａｓｅ'!D:F,3,0)</f>
        <v>青い鷹</v>
      </c>
      <c r="I28" s="23">
        <f t="shared" si="16"/>
        <v>9</v>
      </c>
      <c r="J28" s="23">
        <f t="shared" si="17"/>
        <v>3</v>
      </c>
      <c r="K28" s="23" t="str">
        <f>VLOOKUP(J28,'ｄａｔａ ｂａｓｅ'!D:F,2,0)</f>
        <v>青い手</v>
      </c>
      <c r="L28" s="23">
        <f t="shared" si="18"/>
        <v>2</v>
      </c>
      <c r="M28" s="25"/>
      <c r="N28" s="25">
        <f t="shared" si="19"/>
        <v>11</v>
      </c>
      <c r="O28" s="25">
        <f ca="1">O27+1</f>
        <v>46</v>
      </c>
      <c r="P28" s="25">
        <f ca="1">P27+1</f>
        <v>2019</v>
      </c>
      <c r="Q28" s="25">
        <f ca="1">VLOOKUP(INT((2065-(入力!$F$2+O28))/52)*52+入力!$F$2+O28,'ｄａｔａ ｂａｓｅ'!A:B,2,0)+DATEDIF($A$1,$B$6,"ｄ")+IF(入力!F30&lt;3,1,0)</f>
        <v>136</v>
      </c>
      <c r="R28" s="23">
        <f t="shared" ref="R28:R31" ca="1" si="31">IF(Q28&gt;260,Q28-(INT(Q28/260)*260),Q28)</f>
        <v>136</v>
      </c>
      <c r="S28" s="23">
        <f t="shared" ca="1" si="29"/>
        <v>16</v>
      </c>
      <c r="T28" s="23" t="str">
        <f ca="1">VLOOKUP(S28,'ｄａｔａ ｂａｓｅ'!$D:$F,3,0)</f>
        <v>黄色い戦士</v>
      </c>
      <c r="U28" s="23">
        <f t="shared" ca="1" si="30"/>
        <v>6</v>
      </c>
      <c r="V28" s="23">
        <f t="shared" ref="V28:V31" ca="1" si="32">INT(R28/13)+IF(MOD(R28,13)=0,0,1)</f>
        <v>11</v>
      </c>
      <c r="W28" s="23" t="str">
        <f ca="1">VLOOKUP(V28,'ｄａｔａ ｂａｓｅ'!$D:$F,2,0)</f>
        <v>青い猿</v>
      </c>
      <c r="X28" s="23">
        <f t="shared" ref="X28:X31" ca="1" si="33">IF(MOD(R28,20)=0,INT(R28/20),INT(R28/20)+1)</f>
        <v>7</v>
      </c>
    </row>
    <row r="29" spans="1:24">
      <c r="A29" s="23">
        <f t="shared" si="26"/>
        <v>51</v>
      </c>
      <c r="B29" s="23">
        <f>INT((2065-(入力!$F$2+A29))/52)*52+入力!$F$2+A29</f>
        <v>2026</v>
      </c>
      <c r="C29" s="24">
        <f>INT(((2065-入力!$F$2)+A29)/52)*52</f>
        <v>104</v>
      </c>
      <c r="D29" s="24">
        <f>VLOOKUP(B29,'ｄａｔａ ｂａｓｅ'!A:B,2,0)+$C$17+$B$17</f>
        <v>140</v>
      </c>
      <c r="E29" s="23">
        <f t="shared" si="14"/>
        <v>140</v>
      </c>
      <c r="F29" s="23" t="str">
        <f>IF(ISERROR(VLOOKUP(E29,'ｄａｔａ ｂａｓｅ'!C:C,1,0)),"","黒")</f>
        <v/>
      </c>
      <c r="G29" s="23">
        <f t="shared" si="15"/>
        <v>0</v>
      </c>
      <c r="H29" s="23" t="str">
        <f>VLOOKUP(G29,'ｄａｔａ ｂａｓｅ'!D:F,3,0)</f>
        <v>黄色い太陽</v>
      </c>
      <c r="I29" s="23">
        <f t="shared" si="16"/>
        <v>10</v>
      </c>
      <c r="J29" s="23">
        <f t="shared" si="17"/>
        <v>11</v>
      </c>
      <c r="K29" s="23" t="str">
        <f>VLOOKUP(J29,'ｄａｔａ ｂａｓｅ'!D:F,2,0)</f>
        <v>青い猿</v>
      </c>
      <c r="L29" s="23">
        <f t="shared" si="18"/>
        <v>7</v>
      </c>
      <c r="M29" s="25"/>
      <c r="N29" s="25">
        <f t="shared" si="19"/>
        <v>12</v>
      </c>
      <c r="O29" s="25">
        <f t="shared" ref="O29:O31" ca="1" si="34">O28+1</f>
        <v>47</v>
      </c>
      <c r="P29" s="25">
        <f t="shared" ref="P29:P31" ca="1" si="35">P28+1</f>
        <v>2020</v>
      </c>
      <c r="Q29" s="25">
        <f ca="1">VLOOKUP(INT((2065-(入力!$F$2+O29))/52)*52+入力!$F$2+O29,'ｄａｔａ ｂａｓｅ'!A:B,2,0)+DATEDIF($A$1,$B$6,"ｄ")+IF(入力!F31&lt;3,1,0)</f>
        <v>241</v>
      </c>
      <c r="R29" s="23">
        <f t="shared" ca="1" si="31"/>
        <v>241</v>
      </c>
      <c r="S29" s="23">
        <f t="shared" ca="1" si="29"/>
        <v>1</v>
      </c>
      <c r="T29" s="23" t="str">
        <f ca="1">VLOOKUP(S29,'ｄａｔａ ｂａｓｅ'!$D:$F,3,0)</f>
        <v>赤い竜</v>
      </c>
      <c r="U29" s="23">
        <f t="shared" ca="1" si="30"/>
        <v>7</v>
      </c>
      <c r="V29" s="23">
        <f t="shared" ca="1" si="32"/>
        <v>19</v>
      </c>
      <c r="W29" s="23" t="str">
        <f ca="1">VLOOKUP(V29,'ｄａｔａ ｂａｓｅ'!$D:$F,2,0)</f>
        <v>青い鷹</v>
      </c>
      <c r="X29" s="23">
        <f t="shared" ca="1" si="33"/>
        <v>13</v>
      </c>
    </row>
    <row r="30" spans="1:24">
      <c r="A30" s="23">
        <f t="shared" si="26"/>
        <v>52</v>
      </c>
      <c r="B30" s="23">
        <f>INT((2065-(入力!$F$2+A30))/52)*52+入力!$F$2+A30</f>
        <v>2027</v>
      </c>
      <c r="C30" s="24">
        <f>INT(((2065-入力!$F$2)+A30)/52)*52</f>
        <v>104</v>
      </c>
      <c r="D30" s="24">
        <f>VLOOKUP(B30,'ｄａｔａ ｂａｓｅ'!A:B,2,0)+$C$17+$B$17</f>
        <v>245</v>
      </c>
      <c r="E30" s="23">
        <f t="shared" si="14"/>
        <v>245</v>
      </c>
      <c r="F30" s="23" t="str">
        <f>IF(ISERROR(VLOOKUP(E30,'ｄａｔａ ｂａｓｅ'!C:C,1,0)),"","黒")</f>
        <v/>
      </c>
      <c r="G30" s="23">
        <f t="shared" si="15"/>
        <v>5</v>
      </c>
      <c r="H30" s="23" t="str">
        <f>VLOOKUP(G30,'ｄａｔａ ｂａｓｅ'!D:F,3,0)</f>
        <v>赤い蛇</v>
      </c>
      <c r="I30" s="23">
        <f t="shared" si="16"/>
        <v>11</v>
      </c>
      <c r="J30" s="23">
        <f t="shared" si="17"/>
        <v>19</v>
      </c>
      <c r="K30" s="23" t="str">
        <f>VLOOKUP(J30,'ｄａｔａ ｂａｓｅ'!D:F,2,0)</f>
        <v>青い鷹</v>
      </c>
      <c r="L30" s="23">
        <f t="shared" si="18"/>
        <v>13</v>
      </c>
      <c r="M30" s="25"/>
      <c r="N30" s="25">
        <f t="shared" si="19"/>
        <v>13</v>
      </c>
      <c r="O30" s="25">
        <f t="shared" ca="1" si="34"/>
        <v>48</v>
      </c>
      <c r="P30" s="25">
        <f t="shared" ca="1" si="35"/>
        <v>2021</v>
      </c>
      <c r="Q30" s="25">
        <f ca="1">VLOOKUP(INT((2065-(入力!$F$2+O30))/52)*52+入力!$F$2+O30,'ｄａｔａ ｂａｓｅ'!A:B,2,0)+DATEDIF($A$1,$B$6,"ｄ")+IF(入力!F32&lt;3,1,0)</f>
        <v>346</v>
      </c>
      <c r="R30" s="23">
        <f t="shared" ca="1" si="31"/>
        <v>86</v>
      </c>
      <c r="S30" s="23">
        <f t="shared" ca="1" si="29"/>
        <v>6</v>
      </c>
      <c r="T30" s="23" t="str">
        <f ca="1">VLOOKUP(S30,'ｄａｔａ ｂａｓｅ'!$D:$F,3,0)</f>
        <v>白い世界の橋渡</v>
      </c>
      <c r="U30" s="23">
        <f t="shared" ca="1" si="30"/>
        <v>8</v>
      </c>
      <c r="V30" s="23">
        <f t="shared" ca="1" si="32"/>
        <v>7</v>
      </c>
      <c r="W30" s="23" t="str">
        <f ca="1">VLOOKUP(V30,'ｄａｔａ ｂａｓｅ'!$D:$F,2,0)</f>
        <v>青い嵐</v>
      </c>
      <c r="X30" s="23">
        <f t="shared" ca="1" si="33"/>
        <v>5</v>
      </c>
    </row>
    <row r="31" spans="1:24">
      <c r="A31" s="23">
        <f t="shared" si="26"/>
        <v>53</v>
      </c>
      <c r="B31" s="23">
        <f>INT((2065-(入力!$F$2+A31))/52)*52+入力!$F$2+A31</f>
        <v>2028</v>
      </c>
      <c r="C31" s="24">
        <f>INT(((2065-入力!$F$2)+A31)/52)*52</f>
        <v>104</v>
      </c>
      <c r="D31" s="24">
        <f>VLOOKUP(B31,'ｄａｔａ ｂａｓｅ'!A:B,2,0)+$C$17+$B$17</f>
        <v>350</v>
      </c>
      <c r="E31" s="23">
        <f t="shared" si="14"/>
        <v>90</v>
      </c>
      <c r="F31" s="23" t="str">
        <f>IF(ISERROR(VLOOKUP(E31,'ｄａｔａ ｂａｓｅ'!C:C,1,0)),"","黒")</f>
        <v/>
      </c>
      <c r="G31" s="23">
        <f t="shared" si="15"/>
        <v>10</v>
      </c>
      <c r="H31" s="23" t="str">
        <f>VLOOKUP(G31,'ｄａｔａ ｂａｓｅ'!D:F,3,0)</f>
        <v>白い犬</v>
      </c>
      <c r="I31" s="23">
        <f t="shared" si="16"/>
        <v>12</v>
      </c>
      <c r="J31" s="23">
        <f t="shared" si="17"/>
        <v>7</v>
      </c>
      <c r="K31" s="23" t="str">
        <f>VLOOKUP(J31,'ｄａｔａ ｂａｓｅ'!D:F,2,0)</f>
        <v>青い嵐</v>
      </c>
      <c r="L31" s="23">
        <f t="shared" si="18"/>
        <v>5</v>
      </c>
      <c r="M31" s="25"/>
      <c r="N31" s="25">
        <f t="shared" si="19"/>
        <v>14</v>
      </c>
      <c r="O31" s="25">
        <f t="shared" ca="1" si="34"/>
        <v>49</v>
      </c>
      <c r="P31" s="25">
        <f t="shared" ca="1" si="35"/>
        <v>2022</v>
      </c>
      <c r="Q31" s="25">
        <f ca="1">VLOOKUP(INT((2065-(入力!$F$2+O31))/52)*52+入力!$F$2+O31,'ｄａｔａ ｂａｓｅ'!A:B,2,0)+DATEDIF($A$1,$B$6,"ｄ")+IF(入力!F33&lt;3,1,0)</f>
        <v>191</v>
      </c>
      <c r="R31" s="23">
        <f t="shared" ca="1" si="31"/>
        <v>191</v>
      </c>
      <c r="S31" s="23">
        <f t="shared" ca="1" si="29"/>
        <v>11</v>
      </c>
      <c r="T31" s="23" t="str">
        <f ca="1">VLOOKUP(S31,'ｄａｔａ ｂａｓｅ'!$D:$F,3,0)</f>
        <v>青い猿</v>
      </c>
      <c r="U31" s="23">
        <f t="shared" ca="1" si="30"/>
        <v>9</v>
      </c>
      <c r="V31" s="23">
        <f t="shared" ca="1" si="32"/>
        <v>15</v>
      </c>
      <c r="W31" s="23" t="str">
        <f ca="1">VLOOKUP(V31,'ｄａｔａ ｂａｓｅ'!$D:$F,2,0)</f>
        <v>青い夜</v>
      </c>
      <c r="X31" s="23">
        <f t="shared" ca="1" si="33"/>
        <v>10</v>
      </c>
    </row>
    <row r="32" spans="1:24">
      <c r="A32" s="23">
        <f t="shared" si="26"/>
        <v>54</v>
      </c>
      <c r="B32" s="23">
        <f>INT((2065-(入力!$F$2+A32))/52)*52+入力!$F$2+A32</f>
        <v>2029</v>
      </c>
      <c r="C32" s="24">
        <f>INT(((2065-入力!$F$2)+A32)/52)*52</f>
        <v>104</v>
      </c>
      <c r="D32" s="24">
        <f>VLOOKUP(B32,'ｄａｔａ ｂａｓｅ'!A:B,2,0)+$C$17+$B$17</f>
        <v>195</v>
      </c>
      <c r="E32" s="23">
        <f t="shared" si="14"/>
        <v>195</v>
      </c>
      <c r="F32" s="23" t="str">
        <f>IF(ISERROR(VLOOKUP(E32,'ｄａｔａ ｂａｓｅ'!C:C,1,0)),"","黒")</f>
        <v/>
      </c>
      <c r="G32" s="23">
        <f t="shared" si="15"/>
        <v>15</v>
      </c>
      <c r="H32" s="23" t="str">
        <f>VLOOKUP(G32,'ｄａｔａ ｂａｓｅ'!D:F,3,0)</f>
        <v>青い鷹</v>
      </c>
      <c r="I32" s="23">
        <f t="shared" si="16"/>
        <v>13</v>
      </c>
      <c r="J32" s="23">
        <f t="shared" si="17"/>
        <v>15</v>
      </c>
      <c r="K32" s="23" t="str">
        <f>VLOOKUP(J32,'ｄａｔａ ｂａｓｅ'!D:F,2,0)</f>
        <v>青い夜</v>
      </c>
      <c r="L32" s="23">
        <f t="shared" si="18"/>
        <v>10</v>
      </c>
      <c r="M32" s="25"/>
      <c r="N32" s="25">
        <f t="shared" si="19"/>
        <v>15</v>
      </c>
      <c r="O32" s="25"/>
      <c r="P32" s="25"/>
      <c r="Q32" s="25"/>
      <c r="R32" s="25"/>
      <c r="S32" s="25"/>
      <c r="T32" s="25"/>
      <c r="U32" s="25"/>
      <c r="V32" s="25"/>
    </row>
    <row r="33" spans="1:24">
      <c r="A33" s="23">
        <f t="shared" si="26"/>
        <v>55</v>
      </c>
      <c r="B33" s="23">
        <f>INT((2065-(入力!$F$2+A33))/52)*52+入力!$F$2+A33</f>
        <v>2030</v>
      </c>
      <c r="C33" s="24">
        <f>INT(((2065-入力!$F$2)+A33)/52)*52</f>
        <v>104</v>
      </c>
      <c r="D33" s="24">
        <f>VLOOKUP(B33,'ｄａｔａ ｂａｓｅ'!A:B,2,0)+$C$17+$B$17</f>
        <v>300</v>
      </c>
      <c r="E33" s="23">
        <f t="shared" si="14"/>
        <v>40</v>
      </c>
      <c r="F33" s="23" t="str">
        <f>IF(ISERROR(VLOOKUP(E33,'ｄａｔａ ｂａｓｅ'!C:C,1,0)),"","黒")</f>
        <v/>
      </c>
      <c r="G33" s="23">
        <f t="shared" si="15"/>
        <v>0</v>
      </c>
      <c r="H33" s="23" t="str">
        <f>VLOOKUP(G33,'ｄａｔａ ｂａｓｅ'!D:F,3,0)</f>
        <v>黄色い太陽</v>
      </c>
      <c r="I33" s="23">
        <f t="shared" si="16"/>
        <v>1</v>
      </c>
      <c r="J33" s="23">
        <f t="shared" si="17"/>
        <v>4</v>
      </c>
      <c r="K33" s="23" t="str">
        <f>VLOOKUP(J33,'ｄａｔａ ｂａｓｅ'!D:F,2,0)</f>
        <v>黄色い太陽</v>
      </c>
      <c r="L33" s="23">
        <f t="shared" si="18"/>
        <v>2</v>
      </c>
      <c r="M33" s="25"/>
      <c r="N33" s="25">
        <f t="shared" si="19"/>
        <v>16</v>
      </c>
      <c r="O33" s="25"/>
      <c r="P33" s="25"/>
      <c r="Q33" s="25"/>
      <c r="R33" s="25"/>
      <c r="S33" s="25"/>
      <c r="T33" s="25"/>
      <c r="U33" s="25"/>
      <c r="V33" s="25"/>
    </row>
    <row r="34" spans="1:24">
      <c r="A34" s="23">
        <f t="shared" si="26"/>
        <v>56</v>
      </c>
      <c r="B34" s="23">
        <f>INT((2065-(入力!$F$2+A34))/52)*52+入力!$F$2+A34</f>
        <v>2031</v>
      </c>
      <c r="C34" s="24">
        <f>INT(((2065-入力!$F$2)+A34)/52)*52</f>
        <v>104</v>
      </c>
      <c r="D34" s="24">
        <f>VLOOKUP(B34,'ｄａｔａ ｂａｓｅ'!A:B,2,0)+$C$17+$B$17</f>
        <v>145</v>
      </c>
      <c r="E34" s="23">
        <f t="shared" si="14"/>
        <v>145</v>
      </c>
      <c r="F34" s="23" t="str">
        <f>IF(ISERROR(VLOOKUP(E34,'ｄａｔａ ｂａｓｅ'!C:C,1,0)),"","黒")</f>
        <v/>
      </c>
      <c r="G34" s="23">
        <f t="shared" si="15"/>
        <v>5</v>
      </c>
      <c r="H34" s="23" t="str">
        <f>VLOOKUP(G34,'ｄａｔａ ｂａｓｅ'!D:F,3,0)</f>
        <v>赤い蛇</v>
      </c>
      <c r="I34" s="23">
        <f t="shared" si="16"/>
        <v>2</v>
      </c>
      <c r="J34" s="23">
        <f t="shared" si="17"/>
        <v>12</v>
      </c>
      <c r="K34" s="23" t="str">
        <f>VLOOKUP(J34,'ｄａｔａ ｂａｓｅ'!D:F,2,0)</f>
        <v>黄色い種</v>
      </c>
      <c r="L34" s="23">
        <f t="shared" si="18"/>
        <v>8</v>
      </c>
      <c r="M34" s="25"/>
      <c r="N34" s="25">
        <f t="shared" si="19"/>
        <v>17</v>
      </c>
      <c r="P34" s="23" t="s">
        <v>127</v>
      </c>
      <c r="Q34" s="23" t="s">
        <v>130</v>
      </c>
    </row>
    <row r="35" spans="1:24">
      <c r="A35" s="23">
        <f t="shared" si="26"/>
        <v>57</v>
      </c>
      <c r="B35" s="23">
        <f>INT((2065-(入力!$F$2+A35))/52)*52+入力!$F$2+A35</f>
        <v>2032</v>
      </c>
      <c r="C35" s="24">
        <f>INT(((2065-入力!$F$2)+A35)/52)*52</f>
        <v>104</v>
      </c>
      <c r="D35" s="24">
        <f>VLOOKUP(B35,'ｄａｔａ ｂａｓｅ'!A:B,2,0)+$C$17+$B$17</f>
        <v>250</v>
      </c>
      <c r="E35" s="23">
        <f t="shared" si="14"/>
        <v>250</v>
      </c>
      <c r="F35" s="23" t="str">
        <f>IF(ISERROR(VLOOKUP(E35,'ｄａｔａ ｂａｓｅ'!C:C,1,0)),"","黒")</f>
        <v/>
      </c>
      <c r="G35" s="23">
        <f t="shared" si="15"/>
        <v>10</v>
      </c>
      <c r="H35" s="23" t="str">
        <f>VLOOKUP(G35,'ｄａｔａ ｂａｓｅ'!D:F,3,0)</f>
        <v>白い犬</v>
      </c>
      <c r="I35" s="23">
        <f t="shared" si="16"/>
        <v>3</v>
      </c>
      <c r="J35" s="23">
        <f t="shared" si="17"/>
        <v>20</v>
      </c>
      <c r="K35" s="23" t="str">
        <f>VLOOKUP(J35,'ｄａｔａ ｂａｓｅ'!D:F,2,0)</f>
        <v>黄色い星</v>
      </c>
      <c r="L35" s="23">
        <f t="shared" si="18"/>
        <v>13</v>
      </c>
      <c r="M35" s="25"/>
      <c r="N35" s="25">
        <f t="shared" si="19"/>
        <v>18</v>
      </c>
      <c r="P35" s="22">
        <f ca="1">TODAY()</f>
        <v>43931</v>
      </c>
    </row>
    <row r="36" spans="1:24">
      <c r="A36" s="23">
        <f t="shared" si="26"/>
        <v>58</v>
      </c>
      <c r="B36" s="23">
        <f>INT((2065-(入力!$F$2+A36))/52)*52+入力!$F$2+A36</f>
        <v>2033</v>
      </c>
      <c r="C36" s="24">
        <f>INT(((2065-入力!$F$2)+A36)/52)*52</f>
        <v>104</v>
      </c>
      <c r="D36" s="24">
        <f>VLOOKUP(B36,'ｄａｔａ ｂａｓｅ'!A:B,2,0)+$C$17+$B$17</f>
        <v>355</v>
      </c>
      <c r="E36" s="23">
        <f t="shared" si="14"/>
        <v>95</v>
      </c>
      <c r="F36" s="23" t="str">
        <f>IF(ISERROR(VLOOKUP(E36,'ｄａｔａ ｂａｓｅ'!C:C,1,0)),"","黒")</f>
        <v/>
      </c>
      <c r="G36" s="23">
        <f t="shared" si="15"/>
        <v>15</v>
      </c>
      <c r="H36" s="23" t="str">
        <f>VLOOKUP(G36,'ｄａｔａ ｂａｓｅ'!D:F,3,0)</f>
        <v>青い鷹</v>
      </c>
      <c r="I36" s="23">
        <f t="shared" si="16"/>
        <v>4</v>
      </c>
      <c r="J36" s="23">
        <f t="shared" si="17"/>
        <v>8</v>
      </c>
      <c r="K36" s="23" t="str">
        <f>VLOOKUP(J36,'ｄａｔａ ｂａｓｅ'!D:F,2,0)</f>
        <v>黄色い人</v>
      </c>
      <c r="L36" s="23">
        <f t="shared" si="18"/>
        <v>5</v>
      </c>
      <c r="M36" s="25"/>
      <c r="N36" s="25">
        <f t="shared" si="19"/>
        <v>19</v>
      </c>
      <c r="O36" s="25">
        <f ca="1">YEAR(P35)-入力!F8</f>
        <v>45</v>
      </c>
      <c r="P36" s="25">
        <f ca="1">IF(P35&gt;B7,YEAR(P35)-1,YEAR(P35)-2)</f>
        <v>2018</v>
      </c>
      <c r="Q36" s="25">
        <f ca="1">VLOOKUP(INT((2065-(入力!$F$2+O36))/52)*52+入力!$F$2+O36,'ｄａｔａ ｂａｓｅ'!A:B,2,0)+DATEDIF($A$1,$B$6,"ｄ")+IF(入力!F38&lt;3,1,0)</f>
        <v>291</v>
      </c>
      <c r="R36" s="23">
        <f ca="1">IF(Q36&gt;260,Q36-(INT(Q36/260)*260),Q36)</f>
        <v>31</v>
      </c>
      <c r="S36" s="23">
        <f t="shared" ref="S36:S40" ca="1" si="36">MOD(Q36,20)</f>
        <v>11</v>
      </c>
      <c r="T36" s="23" t="str">
        <f ca="1">VLOOKUP(S36,'ｄａｔａ ｂａｓｅ'!$D:$F,3,0)</f>
        <v>青い猿</v>
      </c>
      <c r="U36" s="23">
        <f t="shared" ref="U36:U40" ca="1" si="37">IF(MOD(Q36,13)=0,13,MOD(Q36,13))</f>
        <v>5</v>
      </c>
      <c r="V36" s="23">
        <f ca="1">INT(R36/13)+IF(MOD(R36,13)=0,0,1)</f>
        <v>3</v>
      </c>
      <c r="W36" s="23" t="str">
        <f ca="1">VLOOKUP(V36,'ｄａｔａ ｂａｓｅ'!$D:$F,2,0)</f>
        <v>青い手</v>
      </c>
      <c r="X36" s="23">
        <f ca="1">IF(MOD(R36,20)=0,INT(R36/20),INT(R36/20)+1)</f>
        <v>2</v>
      </c>
    </row>
    <row r="37" spans="1:24">
      <c r="A37" s="23">
        <f t="shared" si="26"/>
        <v>59</v>
      </c>
      <c r="B37" s="23">
        <f>INT((2065-(入力!$F$2+A37))/52)*52+入力!$F$2+A37</f>
        <v>2034</v>
      </c>
      <c r="C37" s="24">
        <f>INT(((2065-入力!$F$2)+A37)/52)*52</f>
        <v>104</v>
      </c>
      <c r="D37" s="24">
        <f>VLOOKUP(B37,'ｄａｔａ ｂａｓｅ'!A:B,2,0)+$C$17+$B$17</f>
        <v>200</v>
      </c>
      <c r="E37" s="23">
        <f t="shared" si="14"/>
        <v>200</v>
      </c>
      <c r="F37" s="23" t="str">
        <f>IF(ISERROR(VLOOKUP(E37,'ｄａｔａ ｂａｓｅ'!C:C,1,0)),"","黒")</f>
        <v/>
      </c>
      <c r="G37" s="23">
        <f t="shared" si="15"/>
        <v>0</v>
      </c>
      <c r="H37" s="23" t="str">
        <f>VLOOKUP(G37,'ｄａｔａ ｂａｓｅ'!D:F,3,0)</f>
        <v>黄色い太陽</v>
      </c>
      <c r="I37" s="23">
        <f t="shared" si="16"/>
        <v>5</v>
      </c>
      <c r="J37" s="23">
        <f t="shared" si="17"/>
        <v>16</v>
      </c>
      <c r="K37" s="23" t="str">
        <f>VLOOKUP(J37,'ｄａｔａ ｂａｓｅ'!D:F,2,0)</f>
        <v>黄色い戦士</v>
      </c>
      <c r="L37" s="23">
        <f t="shared" si="18"/>
        <v>10</v>
      </c>
      <c r="M37" s="25"/>
      <c r="N37" s="25">
        <f t="shared" si="19"/>
        <v>20</v>
      </c>
      <c r="O37" s="25">
        <f ca="1">O36+1</f>
        <v>46</v>
      </c>
      <c r="P37" s="25">
        <f ca="1">P36+1</f>
        <v>2019</v>
      </c>
      <c r="Q37" s="25">
        <f ca="1">VLOOKUP(INT((2065-(入力!$F$2+O37))/52)*52+入力!$F$2+O37,'ｄａｔａ ｂａｓｅ'!A:B,2,0)+DATEDIF($A$1,$B$6,"ｄ")+IF(入力!F39&lt;3,1,0)</f>
        <v>136</v>
      </c>
      <c r="R37" s="23">
        <f t="shared" ref="R37:R40" ca="1" si="38">IF(Q37&gt;260,Q37-(INT(Q37/260)*260),Q37)</f>
        <v>136</v>
      </c>
      <c r="S37" s="23">
        <f t="shared" ca="1" si="36"/>
        <v>16</v>
      </c>
      <c r="T37" s="23" t="str">
        <f ca="1">VLOOKUP(S37,'ｄａｔａ ｂａｓｅ'!$D:$F,3,0)</f>
        <v>黄色い戦士</v>
      </c>
      <c r="U37" s="23">
        <f t="shared" ca="1" si="37"/>
        <v>6</v>
      </c>
      <c r="V37" s="23">
        <f t="shared" ref="V37:V40" ca="1" si="39">INT(R37/13)+IF(MOD(R37,13)=0,0,1)</f>
        <v>11</v>
      </c>
      <c r="W37" s="23" t="str">
        <f ca="1">VLOOKUP(V37,'ｄａｔａ ｂａｓｅ'!$D:$F,2,0)</f>
        <v>青い猿</v>
      </c>
      <c r="X37" s="23">
        <f t="shared" ref="X37:X40" ca="1" si="40">IF(MOD(R37,20)=0,INT(R37/20),INT(R37/20)+1)</f>
        <v>7</v>
      </c>
    </row>
    <row r="38" spans="1:24">
      <c r="A38" s="23">
        <f t="shared" si="26"/>
        <v>60</v>
      </c>
      <c r="B38" s="23">
        <f>INT((2065-(入力!$F$2+A38))/52)*52+入力!$F$2+A38</f>
        <v>2035</v>
      </c>
      <c r="C38" s="24">
        <f>INT(((2065-入力!$F$2)+A38)/52)*52</f>
        <v>104</v>
      </c>
      <c r="D38" s="24">
        <f>VLOOKUP(B38,'ｄａｔａ ｂａｓｅ'!A:B,2,0)+$C$17+$B$17</f>
        <v>305</v>
      </c>
      <c r="E38" s="23">
        <f t="shared" si="14"/>
        <v>45</v>
      </c>
      <c r="F38" s="23" t="str">
        <f>IF(ISERROR(VLOOKUP(E38,'ｄａｔａ ｂａｓｅ'!C:C,1,0)),"","黒")</f>
        <v/>
      </c>
      <c r="G38" s="23">
        <f t="shared" si="15"/>
        <v>5</v>
      </c>
      <c r="H38" s="23" t="str">
        <f>VLOOKUP(G38,'ｄａｔａ ｂａｓｅ'!D:F,3,0)</f>
        <v>赤い蛇</v>
      </c>
      <c r="I38" s="23">
        <f t="shared" si="16"/>
        <v>6</v>
      </c>
      <c r="J38" s="23">
        <f t="shared" si="17"/>
        <v>4</v>
      </c>
      <c r="K38" s="23" t="str">
        <f>VLOOKUP(J38,'ｄａｔａ ｂａｓｅ'!D:F,2,0)</f>
        <v>黄色い太陽</v>
      </c>
      <c r="L38" s="23">
        <f t="shared" si="18"/>
        <v>3</v>
      </c>
      <c r="M38" s="25"/>
      <c r="N38" s="25">
        <f t="shared" si="19"/>
        <v>21</v>
      </c>
      <c r="O38" s="25">
        <f t="shared" ref="O38:O40" ca="1" si="41">O37+1</f>
        <v>47</v>
      </c>
      <c r="P38" s="25">
        <f t="shared" ref="P38:P40" ca="1" si="42">P37+1</f>
        <v>2020</v>
      </c>
      <c r="Q38" s="25">
        <f ca="1">VLOOKUP(INT((2065-(入力!$F$2+O38))/52)*52+入力!$F$2+O38,'ｄａｔａ ｂａｓｅ'!A:B,2,0)+DATEDIF($A$1,$B$6,"ｄ")+IF(入力!F40&lt;3,1,0)</f>
        <v>241</v>
      </c>
      <c r="R38" s="23">
        <f t="shared" ca="1" si="38"/>
        <v>241</v>
      </c>
      <c r="S38" s="23">
        <f t="shared" ca="1" si="36"/>
        <v>1</v>
      </c>
      <c r="T38" s="23" t="str">
        <f ca="1">VLOOKUP(S38,'ｄａｔａ ｂａｓｅ'!$D:$F,3,0)</f>
        <v>赤い竜</v>
      </c>
      <c r="U38" s="23">
        <f t="shared" ca="1" si="37"/>
        <v>7</v>
      </c>
      <c r="V38" s="23">
        <f t="shared" ca="1" si="39"/>
        <v>19</v>
      </c>
      <c r="W38" s="23" t="str">
        <f ca="1">VLOOKUP(V38,'ｄａｔａ ｂａｓｅ'!$D:$F,2,0)</f>
        <v>青い鷹</v>
      </c>
      <c r="X38" s="23">
        <f t="shared" ca="1" si="40"/>
        <v>13</v>
      </c>
    </row>
    <row r="39" spans="1:24">
      <c r="A39" s="23">
        <f t="shared" si="26"/>
        <v>61</v>
      </c>
      <c r="B39" s="23">
        <f>INT((2065-(入力!$F$2+A39))/52)*52+入力!$F$2+A39</f>
        <v>2036</v>
      </c>
      <c r="C39" s="24">
        <f>INT(((2065-入力!$F$2)+A39)/52)*52</f>
        <v>104</v>
      </c>
      <c r="D39" s="24">
        <f>VLOOKUP(B39,'ｄａｔａ ｂａｓｅ'!A:B,2,0)+$C$17+$B$17</f>
        <v>150</v>
      </c>
      <c r="E39" s="23">
        <f t="shared" si="14"/>
        <v>150</v>
      </c>
      <c r="F39" s="23" t="str">
        <f>IF(ISERROR(VLOOKUP(E39,'ｄａｔａ ｂａｓｅ'!C:C,1,0)),"","黒")</f>
        <v>黒</v>
      </c>
      <c r="G39" s="23">
        <f t="shared" si="15"/>
        <v>10</v>
      </c>
      <c r="H39" s="23" t="str">
        <f>VLOOKUP(G39,'ｄａｔａ ｂａｓｅ'!D:F,3,0)</f>
        <v>白い犬</v>
      </c>
      <c r="I39" s="23">
        <f t="shared" si="16"/>
        <v>7</v>
      </c>
      <c r="J39" s="23">
        <f t="shared" si="17"/>
        <v>12</v>
      </c>
      <c r="K39" s="23" t="str">
        <f>VLOOKUP(J39,'ｄａｔａ ｂａｓｅ'!D:F,2,0)</f>
        <v>黄色い種</v>
      </c>
      <c r="L39" s="23">
        <f t="shared" si="18"/>
        <v>8</v>
      </c>
      <c r="M39" s="25"/>
      <c r="N39" s="25">
        <f t="shared" si="19"/>
        <v>22</v>
      </c>
      <c r="O39" s="25">
        <f t="shared" ca="1" si="41"/>
        <v>48</v>
      </c>
      <c r="P39" s="25">
        <f t="shared" ca="1" si="42"/>
        <v>2021</v>
      </c>
      <c r="Q39" s="25">
        <f ca="1">VLOOKUP(INT((2065-(入力!$F$2+O39))/52)*52+入力!$F$2+O39,'ｄａｔａ ｂａｓｅ'!A:B,2,0)+DATEDIF($A$1,$B$6,"ｄ")+IF(入力!F41&lt;3,1,0)</f>
        <v>346</v>
      </c>
      <c r="R39" s="23">
        <f t="shared" ca="1" si="38"/>
        <v>86</v>
      </c>
      <c r="S39" s="23">
        <f t="shared" ca="1" si="36"/>
        <v>6</v>
      </c>
      <c r="T39" s="23" t="str">
        <f ca="1">VLOOKUP(S39,'ｄａｔａ ｂａｓｅ'!$D:$F,3,0)</f>
        <v>白い世界の橋渡</v>
      </c>
      <c r="U39" s="23">
        <f t="shared" ca="1" si="37"/>
        <v>8</v>
      </c>
      <c r="V39" s="23">
        <f t="shared" ca="1" si="39"/>
        <v>7</v>
      </c>
      <c r="W39" s="23" t="str">
        <f ca="1">VLOOKUP(V39,'ｄａｔａ ｂａｓｅ'!$D:$F,2,0)</f>
        <v>青い嵐</v>
      </c>
      <c r="X39" s="23">
        <f t="shared" ca="1" si="40"/>
        <v>5</v>
      </c>
    </row>
    <row r="40" spans="1:24">
      <c r="A40" s="23">
        <f t="shared" si="26"/>
        <v>62</v>
      </c>
      <c r="B40" s="23">
        <f>INT((2065-(入力!$F$2+A40))/52)*52+入力!$F$2+A40</f>
        <v>2037</v>
      </c>
      <c r="C40" s="24">
        <f>INT(((2065-入力!$F$2)+A40)/52)*52</f>
        <v>104</v>
      </c>
      <c r="D40" s="24">
        <f>VLOOKUP(B40,'ｄａｔａ ｂａｓｅ'!A:B,2,0)+$C$17+$B$17</f>
        <v>255</v>
      </c>
      <c r="E40" s="23">
        <f t="shared" si="14"/>
        <v>255</v>
      </c>
      <c r="F40" s="23" t="str">
        <f>IF(ISERROR(VLOOKUP(E40,'ｄａｔａ ｂａｓｅ'!C:C,1,0)),"","黒")</f>
        <v/>
      </c>
      <c r="G40" s="23">
        <f t="shared" si="15"/>
        <v>15</v>
      </c>
      <c r="H40" s="23" t="str">
        <f>VLOOKUP(G40,'ｄａｔａ ｂａｓｅ'!D:F,3,0)</f>
        <v>青い鷹</v>
      </c>
      <c r="I40" s="23">
        <f t="shared" si="16"/>
        <v>8</v>
      </c>
      <c r="J40" s="23">
        <f t="shared" si="17"/>
        <v>20</v>
      </c>
      <c r="K40" s="23" t="str">
        <f>VLOOKUP(J40,'ｄａｔａ ｂａｓｅ'!D:F,2,0)</f>
        <v>黄色い星</v>
      </c>
      <c r="L40" s="23">
        <f t="shared" si="18"/>
        <v>13</v>
      </c>
      <c r="M40" s="25"/>
      <c r="N40" s="25">
        <f t="shared" si="19"/>
        <v>23</v>
      </c>
      <c r="O40" s="25">
        <f t="shared" ca="1" si="41"/>
        <v>49</v>
      </c>
      <c r="P40" s="25">
        <f t="shared" ca="1" si="42"/>
        <v>2022</v>
      </c>
      <c r="Q40" s="25">
        <f ca="1">VLOOKUP(INT((2065-(入力!$F$2+O40))/52)*52+入力!$F$2+O40,'ｄａｔａ ｂａｓｅ'!A:B,2,0)+DATEDIF($A$1,$B$6,"ｄ")+IF(入力!F42&lt;3,1,0)</f>
        <v>191</v>
      </c>
      <c r="R40" s="23">
        <f t="shared" ca="1" si="38"/>
        <v>191</v>
      </c>
      <c r="S40" s="23">
        <f t="shared" ca="1" si="36"/>
        <v>11</v>
      </c>
      <c r="T40" s="23" t="str">
        <f ca="1">VLOOKUP(S40,'ｄａｔａ ｂａｓｅ'!$D:$F,3,0)</f>
        <v>青い猿</v>
      </c>
      <c r="U40" s="23">
        <f t="shared" ca="1" si="37"/>
        <v>9</v>
      </c>
      <c r="V40" s="23">
        <f t="shared" ca="1" si="39"/>
        <v>15</v>
      </c>
      <c r="W40" s="23" t="str">
        <f ca="1">VLOOKUP(V40,'ｄａｔａ ｂａｓｅ'!$D:$F,2,0)</f>
        <v>青い夜</v>
      </c>
      <c r="X40" s="23">
        <f t="shared" ca="1" si="40"/>
        <v>10</v>
      </c>
    </row>
    <row r="41" spans="1:24">
      <c r="A41" s="23">
        <f t="shared" si="26"/>
        <v>63</v>
      </c>
      <c r="B41" s="23">
        <f>INT((2065-(入力!$F$2+A41))/52)*52+入力!$F$2+A41</f>
        <v>2038</v>
      </c>
      <c r="C41" s="24">
        <f>INT(((2065-入力!$F$2)+A41)/52)*52</f>
        <v>104</v>
      </c>
      <c r="D41" s="24">
        <f>VLOOKUP(B41,'ｄａｔａ ｂａｓｅ'!A:B,2,0)+$C$17+$B$17</f>
        <v>360</v>
      </c>
      <c r="E41" s="23">
        <f t="shared" si="14"/>
        <v>100</v>
      </c>
      <c r="F41" s="23" t="str">
        <f>IF(ISERROR(VLOOKUP(E41,'ｄａｔａ ｂａｓｅ'!C:C,1,0)),"","黒")</f>
        <v/>
      </c>
      <c r="G41" s="23">
        <f t="shared" si="15"/>
        <v>0</v>
      </c>
      <c r="H41" s="23" t="str">
        <f>VLOOKUP(G41,'ｄａｔａ ｂａｓｅ'!D:F,3,0)</f>
        <v>黄色い太陽</v>
      </c>
      <c r="I41" s="23">
        <f t="shared" si="16"/>
        <v>9</v>
      </c>
      <c r="J41" s="23">
        <f t="shared" si="17"/>
        <v>8</v>
      </c>
      <c r="K41" s="23" t="str">
        <f>VLOOKUP(J41,'ｄａｔａ ｂａｓｅ'!D:F,2,0)</f>
        <v>黄色い人</v>
      </c>
      <c r="L41" s="23">
        <f t="shared" si="18"/>
        <v>5</v>
      </c>
      <c r="M41" s="25"/>
      <c r="N41" s="25">
        <f t="shared" si="19"/>
        <v>24</v>
      </c>
      <c r="O41" s="25"/>
      <c r="P41" s="25"/>
      <c r="Q41" s="25"/>
      <c r="R41" s="25"/>
      <c r="S41" s="25"/>
      <c r="T41" s="25"/>
      <c r="U41" s="25"/>
      <c r="V41" s="25"/>
    </row>
    <row r="42" spans="1:24">
      <c r="A42" s="23">
        <f t="shared" si="26"/>
        <v>64</v>
      </c>
      <c r="B42" s="23">
        <f>INT((2065-(入力!$F$2+A42))/52)*52+入力!$F$2+A42</f>
        <v>2039</v>
      </c>
      <c r="C42" s="24">
        <f>INT(((2065-入力!$F$2)+A42)/52)*52</f>
        <v>104</v>
      </c>
      <c r="D42" s="24">
        <f>VLOOKUP(B42,'ｄａｔａ ｂａｓｅ'!A:B,2,0)+$C$17+$B$17</f>
        <v>205</v>
      </c>
      <c r="E42" s="23">
        <f t="shared" si="14"/>
        <v>205</v>
      </c>
      <c r="F42" s="23" t="str">
        <f>IF(ISERROR(VLOOKUP(E42,'ｄａｔａ ｂａｓｅ'!C:C,1,0)),"","黒")</f>
        <v/>
      </c>
      <c r="G42" s="23">
        <f t="shared" si="15"/>
        <v>5</v>
      </c>
      <c r="H42" s="23" t="str">
        <f>VLOOKUP(G42,'ｄａｔａ ｂａｓｅ'!D:F,3,0)</f>
        <v>赤い蛇</v>
      </c>
      <c r="I42" s="23">
        <f t="shared" si="16"/>
        <v>10</v>
      </c>
      <c r="J42" s="23">
        <f t="shared" si="17"/>
        <v>16</v>
      </c>
      <c r="K42" s="23" t="str">
        <f>VLOOKUP(J42,'ｄａｔａ ｂａｓｅ'!D:F,2,0)</f>
        <v>黄色い戦士</v>
      </c>
      <c r="L42" s="23">
        <f t="shared" si="18"/>
        <v>11</v>
      </c>
      <c r="M42" s="25"/>
      <c r="N42" s="25">
        <f t="shared" si="19"/>
        <v>1</v>
      </c>
      <c r="P42" s="23" t="s">
        <v>127</v>
      </c>
      <c r="Q42" s="23" t="s">
        <v>131</v>
      </c>
    </row>
    <row r="43" spans="1:24">
      <c r="A43" s="23">
        <f t="shared" si="26"/>
        <v>65</v>
      </c>
      <c r="B43" s="23">
        <f>INT((2065-(入力!$F$2+A43))/52)*52+入力!$F$2+A43</f>
        <v>2040</v>
      </c>
      <c r="C43" s="24">
        <f>INT(((2065-入力!$F$2)+A43)/52)*52</f>
        <v>104</v>
      </c>
      <c r="D43" s="24">
        <f>VLOOKUP(B43,'ｄａｔａ ｂａｓｅ'!A:B,2,0)+$C$17+$B$17</f>
        <v>310</v>
      </c>
      <c r="E43" s="23">
        <f t="shared" si="14"/>
        <v>50</v>
      </c>
      <c r="F43" s="23" t="str">
        <f>IF(ISERROR(VLOOKUP(E43,'ｄａｔａ ｂａｓｅ'!C:C,1,0)),"","黒")</f>
        <v>黒</v>
      </c>
      <c r="G43" s="23">
        <f t="shared" si="15"/>
        <v>10</v>
      </c>
      <c r="H43" s="23" t="str">
        <f>VLOOKUP(G43,'ｄａｔａ ｂａｓｅ'!D:F,3,0)</f>
        <v>白い犬</v>
      </c>
      <c r="I43" s="23">
        <f t="shared" si="16"/>
        <v>11</v>
      </c>
      <c r="J43" s="23">
        <f t="shared" si="17"/>
        <v>4</v>
      </c>
      <c r="K43" s="23" t="str">
        <f>VLOOKUP(J43,'ｄａｔａ ｂａｓｅ'!D:F,2,0)</f>
        <v>黄色い太陽</v>
      </c>
      <c r="L43" s="23">
        <f t="shared" si="18"/>
        <v>3</v>
      </c>
      <c r="M43" s="25"/>
      <c r="N43" s="25">
        <f t="shared" si="19"/>
        <v>2</v>
      </c>
      <c r="P43" s="22">
        <f ca="1">TODAY()</f>
        <v>43931</v>
      </c>
    </row>
    <row r="44" spans="1:24">
      <c r="A44" s="23">
        <f t="shared" si="26"/>
        <v>66</v>
      </c>
      <c r="B44" s="23">
        <f>INT((2065-(入力!$F$2+A44))/52)*52+入力!$F$2+A44</f>
        <v>2041</v>
      </c>
      <c r="C44" s="24">
        <f>INT(((2065-入力!$F$2)+A44)/52)*52</f>
        <v>156</v>
      </c>
      <c r="D44" s="24">
        <f>VLOOKUP(B44,'ｄａｔａ ｂａｓｅ'!A:B,2,0)+$C$17+$B$17</f>
        <v>155</v>
      </c>
      <c r="E44" s="23">
        <f t="shared" si="14"/>
        <v>155</v>
      </c>
      <c r="F44" s="23" t="str">
        <f>IF(ISERROR(VLOOKUP(E44,'ｄａｔａ ｂａｓｅ'!C:C,1,0)),"","黒")</f>
        <v>黒</v>
      </c>
      <c r="G44" s="23">
        <f t="shared" si="15"/>
        <v>15</v>
      </c>
      <c r="H44" s="23" t="str">
        <f>VLOOKUP(G44,'ｄａｔａ ｂａｓｅ'!D:F,3,0)</f>
        <v>青い鷹</v>
      </c>
      <c r="I44" s="23">
        <f t="shared" si="16"/>
        <v>12</v>
      </c>
      <c r="J44" s="23">
        <f t="shared" si="17"/>
        <v>12</v>
      </c>
      <c r="K44" s="23" t="str">
        <f>VLOOKUP(J44,'ｄａｔａ ｂａｓｅ'!D:F,2,0)</f>
        <v>黄色い種</v>
      </c>
      <c r="L44" s="23">
        <f t="shared" si="18"/>
        <v>8</v>
      </c>
      <c r="M44" s="25"/>
      <c r="N44" s="25">
        <f t="shared" si="19"/>
        <v>3</v>
      </c>
      <c r="O44" s="25">
        <f ca="1">YEAR(P43)-入力!F9</f>
        <v>45</v>
      </c>
      <c r="P44" s="25">
        <f ca="1">IF(P43&gt;B8,YEAR(P43)-1,YEAR(P43)-2)</f>
        <v>2018</v>
      </c>
      <c r="Q44" s="25">
        <f ca="1">VLOOKUP(INT((2065-(入力!$F$2+O44))/52)*52+入力!$F$2+O44,'ｄａｔａ ｂａｓｅ'!A:B,2,0)+DATEDIF($A$1,$B$6,"ｄ")+IF(入力!F46&lt;3,1,0)</f>
        <v>291</v>
      </c>
      <c r="R44" s="23">
        <f ca="1">IF(Q44&gt;260,Q44-(INT(Q44/260)*260),Q44)</f>
        <v>31</v>
      </c>
      <c r="S44" s="23">
        <f t="shared" ref="S44:S48" ca="1" si="43">MOD(Q44,20)</f>
        <v>11</v>
      </c>
      <c r="T44" s="23" t="str">
        <f ca="1">VLOOKUP(S44,'ｄａｔａ ｂａｓｅ'!$D:$F,3,0)</f>
        <v>青い猿</v>
      </c>
      <c r="U44" s="23">
        <f t="shared" ref="U44:U48" ca="1" si="44">IF(MOD(Q44,13)=0,13,MOD(Q44,13))</f>
        <v>5</v>
      </c>
      <c r="V44" s="23">
        <f ca="1">INT(R44/13)+IF(MOD(R44,13)=0,0,1)</f>
        <v>3</v>
      </c>
      <c r="W44" s="23" t="str">
        <f ca="1">VLOOKUP(V44,'ｄａｔａ ｂａｓｅ'!$D:$F,2,0)</f>
        <v>青い手</v>
      </c>
      <c r="X44" s="23">
        <f ca="1">IF(MOD(R44,20)=0,INT(R44/20),INT(R44/20)+1)</f>
        <v>2</v>
      </c>
    </row>
    <row r="45" spans="1:24">
      <c r="A45" s="23">
        <f t="shared" si="26"/>
        <v>67</v>
      </c>
      <c r="B45" s="23">
        <f>INT((2065-(入力!$F$2+A45))/52)*52+入力!$F$2+A45</f>
        <v>2042</v>
      </c>
      <c r="C45" s="24">
        <f>INT(((2065-入力!$F$2)+A45)/52)*52</f>
        <v>156</v>
      </c>
      <c r="D45" s="24">
        <f>VLOOKUP(B45,'ｄａｔａ ｂａｓｅ'!A:B,2,0)+$C$17+$B$17</f>
        <v>260</v>
      </c>
      <c r="E45" s="23">
        <f t="shared" si="14"/>
        <v>260</v>
      </c>
      <c r="F45" s="23" t="str">
        <f>IF(ISERROR(VLOOKUP(E45,'ｄａｔａ ｂａｓｅ'!C:C,1,0)),"","黒")</f>
        <v>黒</v>
      </c>
      <c r="G45" s="23">
        <f t="shared" si="15"/>
        <v>0</v>
      </c>
      <c r="H45" s="23" t="str">
        <f>VLOOKUP(G45,'ｄａｔａ ｂａｓｅ'!D:F,3,0)</f>
        <v>黄色い太陽</v>
      </c>
      <c r="I45" s="23">
        <f t="shared" si="16"/>
        <v>13</v>
      </c>
      <c r="J45" s="23">
        <f t="shared" si="17"/>
        <v>20</v>
      </c>
      <c r="K45" s="23" t="str">
        <f>VLOOKUP(J45,'ｄａｔａ ｂａｓｅ'!D:F,2,0)</f>
        <v>黄色い星</v>
      </c>
      <c r="L45" s="23">
        <f t="shared" si="18"/>
        <v>13</v>
      </c>
      <c r="M45" s="25"/>
      <c r="N45" s="25">
        <f t="shared" si="19"/>
        <v>4</v>
      </c>
      <c r="O45" s="25">
        <f ca="1">O44+1</f>
        <v>46</v>
      </c>
      <c r="P45" s="25">
        <f ca="1">P44+1</f>
        <v>2019</v>
      </c>
      <c r="Q45" s="25">
        <f ca="1">VLOOKUP(INT((2065-(入力!$F$2+O45))/52)*52+入力!$F$2+O45,'ｄａｔａ ｂａｓｅ'!A:B,2,0)+DATEDIF($A$1,$B$6,"ｄ")+IF(入力!F47&lt;3,1,0)</f>
        <v>136</v>
      </c>
      <c r="R45" s="23">
        <f t="shared" ref="R45:R48" ca="1" si="45">IF(Q45&gt;260,Q45-(INT(Q45/260)*260),Q45)</f>
        <v>136</v>
      </c>
      <c r="S45" s="23">
        <f t="shared" ca="1" si="43"/>
        <v>16</v>
      </c>
      <c r="T45" s="23" t="str">
        <f ca="1">VLOOKUP(S45,'ｄａｔａ ｂａｓｅ'!$D:$F,3,0)</f>
        <v>黄色い戦士</v>
      </c>
      <c r="U45" s="23">
        <f t="shared" ca="1" si="44"/>
        <v>6</v>
      </c>
      <c r="V45" s="23">
        <f t="shared" ref="V45:V48" ca="1" si="46">INT(R45/13)+IF(MOD(R45,13)=0,0,1)</f>
        <v>11</v>
      </c>
      <c r="W45" s="23" t="str">
        <f ca="1">VLOOKUP(V45,'ｄａｔａ ｂａｓｅ'!$D:$F,2,0)</f>
        <v>青い猿</v>
      </c>
      <c r="X45" s="23">
        <f t="shared" ref="X45:X48" ca="1" si="47">IF(MOD(R45,20)=0,INT(R45/20),INT(R45/20)+1)</f>
        <v>7</v>
      </c>
    </row>
    <row r="46" spans="1:24">
      <c r="A46" s="23">
        <f t="shared" si="26"/>
        <v>68</v>
      </c>
      <c r="B46" s="23">
        <f>INT((2065-(入力!$F$2+A46))/52)*52+入力!$F$2+A46</f>
        <v>2043</v>
      </c>
      <c r="C46" s="24">
        <f>INT(((2065-入力!$F$2)+A46)/52)*52</f>
        <v>156</v>
      </c>
      <c r="D46" s="24">
        <f>VLOOKUP(B46,'ｄａｔａ ｂａｓｅ'!A:B,2,0)+$C$17+$B$17</f>
        <v>365</v>
      </c>
      <c r="E46" s="23">
        <f t="shared" si="14"/>
        <v>105</v>
      </c>
      <c r="F46" s="23" t="str">
        <f>IF(ISERROR(VLOOKUP(E46,'ｄａｔａ ｂａｓｅ'!C:C,1,0)),"","黒")</f>
        <v/>
      </c>
      <c r="G46" s="23">
        <f t="shared" si="15"/>
        <v>5</v>
      </c>
      <c r="H46" s="23" t="str">
        <f>VLOOKUP(G46,'ｄａｔａ ｂａｓｅ'!D:F,3,0)</f>
        <v>赤い蛇</v>
      </c>
      <c r="I46" s="23">
        <f t="shared" si="16"/>
        <v>1</v>
      </c>
      <c r="J46" s="23">
        <f t="shared" si="17"/>
        <v>9</v>
      </c>
      <c r="K46" s="23" t="str">
        <f>VLOOKUP(J46,'ｄａｔａ ｂａｓｅ'!D:F,2,0)</f>
        <v>赤い蛇</v>
      </c>
      <c r="L46" s="23">
        <f t="shared" si="18"/>
        <v>6</v>
      </c>
      <c r="M46" s="25"/>
      <c r="N46" s="25">
        <f t="shared" si="19"/>
        <v>5</v>
      </c>
      <c r="O46" s="25">
        <f t="shared" ref="O46:O48" ca="1" si="48">O45+1</f>
        <v>47</v>
      </c>
      <c r="P46" s="25">
        <f t="shared" ref="P46:P48" ca="1" si="49">P45+1</f>
        <v>2020</v>
      </c>
      <c r="Q46" s="25">
        <f ca="1">VLOOKUP(INT((2065-(入力!$F$2+O46))/52)*52+入力!$F$2+O46,'ｄａｔａ ｂａｓｅ'!A:B,2,0)+DATEDIF($A$1,$B$6,"ｄ")+IF(入力!F48&lt;3,1,0)</f>
        <v>241</v>
      </c>
      <c r="R46" s="23">
        <f t="shared" ca="1" si="45"/>
        <v>241</v>
      </c>
      <c r="S46" s="23">
        <f t="shared" ca="1" si="43"/>
        <v>1</v>
      </c>
      <c r="T46" s="23" t="str">
        <f ca="1">VLOOKUP(S46,'ｄａｔａ ｂａｓｅ'!$D:$F,3,0)</f>
        <v>赤い竜</v>
      </c>
      <c r="U46" s="23">
        <f t="shared" ca="1" si="44"/>
        <v>7</v>
      </c>
      <c r="V46" s="23">
        <f t="shared" ca="1" si="46"/>
        <v>19</v>
      </c>
      <c r="W46" s="23" t="str">
        <f ca="1">VLOOKUP(V46,'ｄａｔａ ｂａｓｅ'!$D:$F,2,0)</f>
        <v>青い鷹</v>
      </c>
      <c r="X46" s="23">
        <f t="shared" ca="1" si="47"/>
        <v>13</v>
      </c>
    </row>
    <row r="47" spans="1:24">
      <c r="A47" s="23">
        <f t="shared" si="26"/>
        <v>69</v>
      </c>
      <c r="B47" s="23">
        <f>INT((2065-(入力!$F$2+A47))/52)*52+入力!$F$2+A47</f>
        <v>2044</v>
      </c>
      <c r="C47" s="24">
        <f>INT(((2065-入力!$F$2)+A47)/52)*52</f>
        <v>156</v>
      </c>
      <c r="D47" s="24">
        <f>VLOOKUP(B47,'ｄａｔａ ｂａｓｅ'!A:B,2,0)+$C$17+$B$17</f>
        <v>210</v>
      </c>
      <c r="E47" s="23">
        <f t="shared" si="14"/>
        <v>210</v>
      </c>
      <c r="F47" s="23" t="str">
        <f>IF(ISERROR(VLOOKUP(E47,'ｄａｔａ ｂａｓｅ'!C:C,1,0)),"","黒")</f>
        <v>黒</v>
      </c>
      <c r="G47" s="23">
        <f t="shared" si="15"/>
        <v>10</v>
      </c>
      <c r="H47" s="23" t="str">
        <f>VLOOKUP(G47,'ｄａｔａ ｂａｓｅ'!D:F,3,0)</f>
        <v>白い犬</v>
      </c>
      <c r="I47" s="23">
        <f t="shared" si="16"/>
        <v>2</v>
      </c>
      <c r="J47" s="23">
        <f t="shared" si="17"/>
        <v>17</v>
      </c>
      <c r="K47" s="23" t="str">
        <f>VLOOKUP(J47,'ｄａｔａ ｂａｓｅ'!D:F,2,0)</f>
        <v>赤い月</v>
      </c>
      <c r="L47" s="23">
        <f t="shared" si="18"/>
        <v>11</v>
      </c>
      <c r="M47" s="25"/>
      <c r="N47" s="25">
        <f t="shared" si="19"/>
        <v>6</v>
      </c>
      <c r="O47" s="25">
        <f t="shared" ca="1" si="48"/>
        <v>48</v>
      </c>
      <c r="P47" s="25">
        <f t="shared" ca="1" si="49"/>
        <v>2021</v>
      </c>
      <c r="Q47" s="25">
        <f ca="1">VLOOKUP(INT((2065-(入力!$F$2+O47))/52)*52+入力!$F$2+O47,'ｄａｔａ ｂａｓｅ'!A:B,2,0)+DATEDIF($A$1,$B$6,"ｄ")+IF(入力!F49&lt;3,1,0)</f>
        <v>346</v>
      </c>
      <c r="R47" s="23">
        <f t="shared" ca="1" si="45"/>
        <v>86</v>
      </c>
      <c r="S47" s="23">
        <f t="shared" ca="1" si="43"/>
        <v>6</v>
      </c>
      <c r="T47" s="23" t="str">
        <f ca="1">VLOOKUP(S47,'ｄａｔａ ｂａｓｅ'!$D:$F,3,0)</f>
        <v>白い世界の橋渡</v>
      </c>
      <c r="U47" s="23">
        <f t="shared" ca="1" si="44"/>
        <v>8</v>
      </c>
      <c r="V47" s="23">
        <f t="shared" ca="1" si="46"/>
        <v>7</v>
      </c>
      <c r="W47" s="23" t="str">
        <f ca="1">VLOOKUP(V47,'ｄａｔａ ｂａｓｅ'!$D:$F,2,0)</f>
        <v>青い嵐</v>
      </c>
      <c r="X47" s="23">
        <f t="shared" ca="1" si="47"/>
        <v>5</v>
      </c>
    </row>
    <row r="48" spans="1:24">
      <c r="A48" s="23">
        <f t="shared" si="26"/>
        <v>70</v>
      </c>
      <c r="B48" s="23">
        <f>INT((2065-(入力!$F$2+A48))/52)*52+入力!$F$2+A48</f>
        <v>2045</v>
      </c>
      <c r="C48" s="24">
        <f>INT(((2065-入力!$F$2)+A48)/52)*52</f>
        <v>156</v>
      </c>
      <c r="D48" s="24">
        <f>VLOOKUP(B48,'ｄａｔａ ｂａｓｅ'!A:B,2,0)+$C$17+$B$17</f>
        <v>315</v>
      </c>
      <c r="E48" s="23">
        <f t="shared" si="14"/>
        <v>55</v>
      </c>
      <c r="F48" s="23" t="str">
        <f>IF(ISERROR(VLOOKUP(E48,'ｄａｔａ ｂａｓｅ'!C:C,1,0)),"","黒")</f>
        <v/>
      </c>
      <c r="G48" s="23">
        <f t="shared" si="15"/>
        <v>15</v>
      </c>
      <c r="H48" s="23" t="str">
        <f>VLOOKUP(G48,'ｄａｔａ ｂａｓｅ'!D:F,3,0)</f>
        <v>青い鷹</v>
      </c>
      <c r="I48" s="23">
        <f t="shared" si="16"/>
        <v>3</v>
      </c>
      <c r="J48" s="23">
        <f t="shared" si="17"/>
        <v>5</v>
      </c>
      <c r="K48" s="23" t="str">
        <f>VLOOKUP(J48,'ｄａｔａ ｂａｓｅ'!D:F,2,0)</f>
        <v>赤い空を歩く者</v>
      </c>
      <c r="L48" s="23">
        <f t="shared" si="18"/>
        <v>3</v>
      </c>
      <c r="M48" s="25"/>
      <c r="N48" s="25">
        <f t="shared" si="19"/>
        <v>7</v>
      </c>
      <c r="O48" s="25">
        <f t="shared" ca="1" si="48"/>
        <v>49</v>
      </c>
      <c r="P48" s="25">
        <f t="shared" ca="1" si="49"/>
        <v>2022</v>
      </c>
      <c r="Q48" s="25">
        <f ca="1">VLOOKUP(INT((2065-(入力!$F$2+O48))/52)*52+入力!$F$2+O48,'ｄａｔａ ｂａｓｅ'!A:B,2,0)+DATEDIF($A$1,$B$6,"ｄ")+IF(入力!F50&lt;3,1,0)</f>
        <v>191</v>
      </c>
      <c r="R48" s="23">
        <f t="shared" ca="1" si="45"/>
        <v>191</v>
      </c>
      <c r="S48" s="23">
        <f t="shared" ca="1" si="43"/>
        <v>11</v>
      </c>
      <c r="T48" s="23" t="str">
        <f ca="1">VLOOKUP(S48,'ｄａｔａ ｂａｓｅ'!$D:$F,3,0)</f>
        <v>青い猿</v>
      </c>
      <c r="U48" s="23">
        <f t="shared" ca="1" si="44"/>
        <v>9</v>
      </c>
      <c r="V48" s="23">
        <f t="shared" ca="1" si="46"/>
        <v>15</v>
      </c>
      <c r="W48" s="23" t="str">
        <f ca="1">VLOOKUP(V48,'ｄａｔａ ｂａｓｅ'!$D:$F,2,0)</f>
        <v>青い夜</v>
      </c>
      <c r="X48" s="23">
        <f t="shared" ca="1" si="47"/>
        <v>10</v>
      </c>
    </row>
    <row r="49" spans="1:22">
      <c r="A49" s="23">
        <f t="shared" si="26"/>
        <v>71</v>
      </c>
      <c r="B49" s="23">
        <f>INT((2065-(入力!$F$2+A49))/52)*52+入力!$F$2+A49</f>
        <v>2046</v>
      </c>
      <c r="C49" s="24">
        <f>INT(((2065-入力!$F$2)+A49)/52)*52</f>
        <v>156</v>
      </c>
      <c r="D49" s="24">
        <f>VLOOKUP(B49,'ｄａｔａ ｂａｓｅ'!A:B,2,0)+$C$17+$B$17</f>
        <v>160</v>
      </c>
      <c r="E49" s="23">
        <f t="shared" si="14"/>
        <v>160</v>
      </c>
      <c r="F49" s="23" t="str">
        <f>IF(ISERROR(VLOOKUP(E49,'ｄａｔａ ｂａｓｅ'!C:C,1,0)),"","黒")</f>
        <v/>
      </c>
      <c r="G49" s="23">
        <f t="shared" si="15"/>
        <v>0</v>
      </c>
      <c r="H49" s="23" t="str">
        <f>VLOOKUP(G49,'ｄａｔａ ｂａｓｅ'!D:F,3,0)</f>
        <v>黄色い太陽</v>
      </c>
      <c r="I49" s="23">
        <f t="shared" si="16"/>
        <v>4</v>
      </c>
      <c r="J49" s="23">
        <f t="shared" si="17"/>
        <v>13</v>
      </c>
      <c r="K49" s="23" t="str">
        <f>VLOOKUP(J49,'ｄａｔａ ｂａｓｅ'!D:F,2,0)</f>
        <v>赤い地球</v>
      </c>
      <c r="L49" s="23">
        <f t="shared" si="18"/>
        <v>8</v>
      </c>
      <c r="M49" s="25"/>
      <c r="N49" s="25">
        <f t="shared" si="19"/>
        <v>8</v>
      </c>
      <c r="O49" s="25"/>
      <c r="P49" s="25"/>
      <c r="Q49" s="25"/>
      <c r="R49" s="25"/>
      <c r="S49" s="25"/>
      <c r="T49" s="25"/>
      <c r="U49" s="25"/>
      <c r="V49" s="25"/>
    </row>
    <row r="50" spans="1:22">
      <c r="A50" s="23">
        <f t="shared" si="26"/>
        <v>72</v>
      </c>
      <c r="B50" s="23">
        <f>INT((2065-(入力!$F$2+A50))/52)*52+入力!$F$2+A50</f>
        <v>2047</v>
      </c>
      <c r="C50" s="24">
        <f>INT(((2065-入力!$F$2)+A50)/52)*52</f>
        <v>156</v>
      </c>
      <c r="D50" s="24">
        <f>VLOOKUP(B50,'ｄａｔａ ｂａｓｅ'!A:B,2,0)+$C$17+$B$17</f>
        <v>265</v>
      </c>
      <c r="E50" s="23">
        <f t="shared" si="14"/>
        <v>5</v>
      </c>
      <c r="F50" s="23" t="str">
        <f>IF(ISERROR(VLOOKUP(E50,'ｄａｔａ ｂａｓｅ'!C:C,1,0)),"","黒")</f>
        <v/>
      </c>
      <c r="G50" s="23">
        <f t="shared" si="15"/>
        <v>5</v>
      </c>
      <c r="H50" s="23" t="str">
        <f>VLOOKUP(G50,'ｄａｔａ ｂａｓｅ'!D:F,3,0)</f>
        <v>赤い蛇</v>
      </c>
      <c r="I50" s="23">
        <f t="shared" si="16"/>
        <v>5</v>
      </c>
      <c r="J50" s="23">
        <f t="shared" si="17"/>
        <v>1</v>
      </c>
      <c r="K50" s="23" t="str">
        <f>VLOOKUP(J50,'ｄａｔａ ｂａｓｅ'!D:F,2,0)</f>
        <v>赤い竜</v>
      </c>
      <c r="L50" s="23">
        <f t="shared" si="18"/>
        <v>1</v>
      </c>
      <c r="M50" s="25"/>
      <c r="N50" s="25">
        <f t="shared" ref="N50:N71" si="50">IF(IF(($L$1+A50)&gt;24,($L$1+A50)-INT(($L$1+A50)/24)*24,($L$1+A50))=0,24,IF(($L$1+A50)&gt;24,($L$1+A50)-INT(($L$1+A50)/24)*24,($L$1+A50)))</f>
        <v>9</v>
      </c>
      <c r="O50" s="25"/>
      <c r="P50" s="25"/>
      <c r="Q50" s="25"/>
      <c r="R50" s="25"/>
      <c r="S50" s="25"/>
      <c r="T50" s="25"/>
      <c r="U50" s="25"/>
      <c r="V50" s="25"/>
    </row>
    <row r="51" spans="1:22">
      <c r="A51" s="23">
        <f t="shared" si="26"/>
        <v>73</v>
      </c>
      <c r="B51" s="23">
        <f>INT((2065-(入力!$F$2+A51))/52)*52+入力!$F$2+A51</f>
        <v>2048</v>
      </c>
      <c r="C51" s="24">
        <f>INT(((2065-入力!$F$2)+A51)/52)*52</f>
        <v>156</v>
      </c>
      <c r="D51" s="24">
        <f>VLOOKUP(B51,'ｄａｔａ ｂａｓｅ'!A:B,2,0)+$C$17+$B$17</f>
        <v>370</v>
      </c>
      <c r="E51" s="23">
        <f t="shared" si="14"/>
        <v>110</v>
      </c>
      <c r="F51" s="23" t="str">
        <f>IF(ISERROR(VLOOKUP(E51,'ｄａｔａ ｂａｓｅ'!C:C,1,0)),"","黒")</f>
        <v>黒</v>
      </c>
      <c r="G51" s="23">
        <f t="shared" si="15"/>
        <v>10</v>
      </c>
      <c r="H51" s="23" t="str">
        <f>VLOOKUP(G51,'ｄａｔａ ｂａｓｅ'!D:F,3,0)</f>
        <v>白い犬</v>
      </c>
      <c r="I51" s="23">
        <f t="shared" si="16"/>
        <v>6</v>
      </c>
      <c r="J51" s="23">
        <f t="shared" si="17"/>
        <v>9</v>
      </c>
      <c r="K51" s="23" t="str">
        <f>VLOOKUP(J51,'ｄａｔａ ｂａｓｅ'!D:F,2,0)</f>
        <v>赤い蛇</v>
      </c>
      <c r="L51" s="23">
        <f t="shared" si="18"/>
        <v>6</v>
      </c>
      <c r="M51" s="25"/>
      <c r="N51" s="25">
        <f t="shared" si="50"/>
        <v>10</v>
      </c>
      <c r="O51" s="25"/>
      <c r="P51" s="25"/>
      <c r="Q51" s="25"/>
      <c r="R51" s="25"/>
      <c r="S51" s="25"/>
      <c r="T51" s="25"/>
      <c r="U51" s="25"/>
      <c r="V51" s="25"/>
    </row>
    <row r="52" spans="1:22">
      <c r="A52" s="23">
        <f t="shared" si="26"/>
        <v>74</v>
      </c>
      <c r="B52" s="23">
        <f>INT((2065-(入力!$F$2+A52))/52)*52+入力!$F$2+A52</f>
        <v>2049</v>
      </c>
      <c r="C52" s="24">
        <f>INT(((2065-入力!$F$2)+A52)/52)*52</f>
        <v>156</v>
      </c>
      <c r="D52" s="24">
        <f>VLOOKUP(B52,'ｄａｔａ ｂａｓｅ'!A:B,2,0)+$C$17+$B$17</f>
        <v>215</v>
      </c>
      <c r="E52" s="23">
        <f t="shared" si="14"/>
        <v>215</v>
      </c>
      <c r="F52" s="23" t="str">
        <f>IF(ISERROR(VLOOKUP(E52,'ｄａｔａ ｂａｓｅ'!C:C,1,0)),"","黒")</f>
        <v/>
      </c>
      <c r="G52" s="23">
        <f t="shared" si="15"/>
        <v>15</v>
      </c>
      <c r="H52" s="23" t="str">
        <f>VLOOKUP(G52,'ｄａｔａ ｂａｓｅ'!D:F,3,0)</f>
        <v>青い鷹</v>
      </c>
      <c r="I52" s="23">
        <f t="shared" si="16"/>
        <v>7</v>
      </c>
      <c r="J52" s="23">
        <f t="shared" si="17"/>
        <v>17</v>
      </c>
      <c r="K52" s="23" t="str">
        <f>VLOOKUP(J52,'ｄａｔａ ｂａｓｅ'!D:F,2,0)</f>
        <v>赤い月</v>
      </c>
      <c r="L52" s="23">
        <f t="shared" si="18"/>
        <v>11</v>
      </c>
      <c r="M52" s="25"/>
      <c r="N52" s="25">
        <f t="shared" si="50"/>
        <v>11</v>
      </c>
      <c r="O52" s="25"/>
      <c r="P52" s="25"/>
      <c r="Q52" s="25"/>
      <c r="R52" s="25"/>
      <c r="S52" s="25"/>
      <c r="T52" s="25"/>
      <c r="U52" s="25"/>
      <c r="V52" s="25"/>
    </row>
    <row r="53" spans="1:22">
      <c r="A53" s="23">
        <f t="shared" si="26"/>
        <v>75</v>
      </c>
      <c r="B53" s="23">
        <f>INT((2065-(入力!$F$2+A53))/52)*52+入力!$F$2+A53</f>
        <v>2050</v>
      </c>
      <c r="C53" s="24">
        <f>INT(((2065-入力!$F$2)+A53)/52)*52</f>
        <v>156</v>
      </c>
      <c r="D53" s="24">
        <f>VLOOKUP(B53,'ｄａｔａ ｂａｓｅ'!A:B,2,0)+$C$17+$B$17</f>
        <v>320</v>
      </c>
      <c r="E53" s="23">
        <f t="shared" si="14"/>
        <v>60</v>
      </c>
      <c r="F53" s="23" t="str">
        <f>IF(ISERROR(VLOOKUP(E53,'ｄａｔａ ｂａｓｅ'!C:C,1,0)),"","黒")</f>
        <v/>
      </c>
      <c r="G53" s="23">
        <f t="shared" si="15"/>
        <v>0</v>
      </c>
      <c r="H53" s="23" t="str">
        <f>VLOOKUP(G53,'ｄａｔａ ｂａｓｅ'!D:F,3,0)</f>
        <v>黄色い太陽</v>
      </c>
      <c r="I53" s="23">
        <f t="shared" si="16"/>
        <v>8</v>
      </c>
      <c r="J53" s="23">
        <f t="shared" si="17"/>
        <v>5</v>
      </c>
      <c r="K53" s="23" t="str">
        <f>VLOOKUP(J53,'ｄａｔａ ｂａｓｅ'!D:F,2,0)</f>
        <v>赤い空を歩く者</v>
      </c>
      <c r="L53" s="23">
        <f t="shared" si="18"/>
        <v>3</v>
      </c>
      <c r="M53" s="25"/>
      <c r="N53" s="25">
        <f t="shared" si="50"/>
        <v>12</v>
      </c>
      <c r="O53" s="25"/>
      <c r="P53" s="25"/>
      <c r="Q53" s="25"/>
      <c r="R53" s="25"/>
      <c r="S53" s="25"/>
      <c r="T53" s="25"/>
      <c r="U53" s="25"/>
      <c r="V53" s="25"/>
    </row>
    <row r="54" spans="1:22">
      <c r="A54" s="23">
        <f t="shared" si="26"/>
        <v>76</v>
      </c>
      <c r="B54" s="23">
        <f>INT((2065-(入力!$F$2+A54))/52)*52+入力!$F$2+A54</f>
        <v>2051</v>
      </c>
      <c r="C54" s="24">
        <f>INT(((2065-入力!$F$2)+A54)/52)*52</f>
        <v>156</v>
      </c>
      <c r="D54" s="24">
        <f>VLOOKUP(B54,'ｄａｔａ ｂａｓｅ'!A:B,2,0)+$C$17+$B$17</f>
        <v>165</v>
      </c>
      <c r="E54" s="23">
        <f t="shared" si="14"/>
        <v>165</v>
      </c>
      <c r="F54" s="23" t="str">
        <f>IF(ISERROR(VLOOKUP(E54,'ｄａｔａ ｂａｓｅ'!C:C,1,0)),"","黒")</f>
        <v>黒</v>
      </c>
      <c r="G54" s="23">
        <f t="shared" si="15"/>
        <v>5</v>
      </c>
      <c r="H54" s="23" t="str">
        <f>VLOOKUP(G54,'ｄａｔａ ｂａｓｅ'!D:F,3,0)</f>
        <v>赤い蛇</v>
      </c>
      <c r="I54" s="23">
        <f t="shared" si="16"/>
        <v>9</v>
      </c>
      <c r="J54" s="23">
        <f t="shared" si="17"/>
        <v>13</v>
      </c>
      <c r="K54" s="23" t="str">
        <f>VLOOKUP(J54,'ｄａｔａ ｂａｓｅ'!D:F,2,0)</f>
        <v>赤い地球</v>
      </c>
      <c r="L54" s="23">
        <f t="shared" si="18"/>
        <v>9</v>
      </c>
      <c r="M54" s="25"/>
      <c r="N54" s="25">
        <f t="shared" si="50"/>
        <v>13</v>
      </c>
      <c r="O54" s="25"/>
      <c r="P54" s="25"/>
      <c r="Q54" s="25"/>
      <c r="R54" s="25"/>
      <c r="S54" s="25"/>
      <c r="T54" s="25"/>
      <c r="U54" s="25"/>
      <c r="V54" s="25"/>
    </row>
    <row r="55" spans="1:22">
      <c r="A55" s="23">
        <f t="shared" si="26"/>
        <v>77</v>
      </c>
      <c r="B55" s="23">
        <f>INT((2065-(入力!$F$2+A55))/52)*52+入力!$F$2+A55</f>
        <v>2052</v>
      </c>
      <c r="C55" s="24">
        <f>INT(((2065-入力!$F$2)+A55)/52)*52</f>
        <v>156</v>
      </c>
      <c r="D55" s="24">
        <f>VLOOKUP(B55,'ｄａｔａ ｂａｓｅ'!A:B,2,0)+$C$17+$B$17</f>
        <v>270</v>
      </c>
      <c r="E55" s="23">
        <f t="shared" si="14"/>
        <v>10</v>
      </c>
      <c r="F55" s="23" t="str">
        <f>IF(ISERROR(VLOOKUP(E55,'ｄａｔａ ｂａｓｅ'!C:C,1,0)),"","黒")</f>
        <v/>
      </c>
      <c r="G55" s="23">
        <f t="shared" si="15"/>
        <v>10</v>
      </c>
      <c r="H55" s="23" t="str">
        <f>VLOOKUP(G55,'ｄａｔａ ｂａｓｅ'!D:F,3,0)</f>
        <v>白い犬</v>
      </c>
      <c r="I55" s="23">
        <f t="shared" si="16"/>
        <v>10</v>
      </c>
      <c r="J55" s="23">
        <f t="shared" si="17"/>
        <v>1</v>
      </c>
      <c r="K55" s="23" t="str">
        <f>VLOOKUP(J55,'ｄａｔａ ｂａｓｅ'!D:F,2,0)</f>
        <v>赤い竜</v>
      </c>
      <c r="L55" s="23">
        <f t="shared" si="18"/>
        <v>1</v>
      </c>
      <c r="M55" s="25"/>
      <c r="N55" s="25">
        <f t="shared" si="50"/>
        <v>14</v>
      </c>
      <c r="O55" s="25"/>
      <c r="P55" s="25"/>
      <c r="Q55" s="25"/>
      <c r="R55" s="25"/>
      <c r="S55" s="25"/>
      <c r="T55" s="25"/>
      <c r="U55" s="25"/>
      <c r="V55" s="25"/>
    </row>
    <row r="56" spans="1:22">
      <c r="A56" s="23">
        <f t="shared" si="26"/>
        <v>78</v>
      </c>
      <c r="B56" s="23">
        <f>INT((2065-(入力!$F$2+A56))/52)*52+入力!$F$2+A56</f>
        <v>2053</v>
      </c>
      <c r="C56" s="24">
        <f>INT(((2065-入力!$F$2)+A56)/52)*52</f>
        <v>156</v>
      </c>
      <c r="D56" s="24">
        <f>VLOOKUP(B56,'ｄａｔａ ｂａｓｅ'!A:B,2,0)+$C$17+$B$17</f>
        <v>375</v>
      </c>
      <c r="E56" s="23">
        <f t="shared" si="14"/>
        <v>115</v>
      </c>
      <c r="F56" s="23" t="str">
        <f>IF(ISERROR(VLOOKUP(E56,'ｄａｔａ ｂａｓｅ'!C:C,1,0)),"","黒")</f>
        <v>黒</v>
      </c>
      <c r="G56" s="23">
        <f t="shared" si="15"/>
        <v>15</v>
      </c>
      <c r="H56" s="23" t="str">
        <f>VLOOKUP(G56,'ｄａｔａ ｂａｓｅ'!D:F,3,0)</f>
        <v>青い鷹</v>
      </c>
      <c r="I56" s="23">
        <f t="shared" si="16"/>
        <v>11</v>
      </c>
      <c r="J56" s="23">
        <f t="shared" si="17"/>
        <v>9</v>
      </c>
      <c r="K56" s="23" t="str">
        <f>VLOOKUP(J56,'ｄａｔａ ｂａｓｅ'!D:F,2,0)</f>
        <v>赤い蛇</v>
      </c>
      <c r="L56" s="23">
        <f t="shared" si="18"/>
        <v>6</v>
      </c>
      <c r="M56" s="25"/>
      <c r="N56" s="25">
        <f t="shared" si="50"/>
        <v>15</v>
      </c>
      <c r="O56" s="25"/>
      <c r="P56" s="25"/>
      <c r="Q56" s="25"/>
      <c r="R56" s="25"/>
      <c r="S56" s="25"/>
      <c r="T56" s="25"/>
      <c r="U56" s="25"/>
      <c r="V56" s="25"/>
    </row>
    <row r="57" spans="1:22">
      <c r="A57" s="23">
        <f t="shared" si="26"/>
        <v>79</v>
      </c>
      <c r="B57" s="23">
        <f>INT((2065-(入力!$F$2+A57))/52)*52+入力!$F$2+A57</f>
        <v>2054</v>
      </c>
      <c r="C57" s="24">
        <f>INT(((2065-入力!$F$2)+A57)/52)*52</f>
        <v>156</v>
      </c>
      <c r="D57" s="24">
        <f>VLOOKUP(B57,'ｄａｔａ ｂａｓｅ'!A:B,2,0)+$C$17+$B$17</f>
        <v>220</v>
      </c>
      <c r="E57" s="23">
        <f t="shared" si="14"/>
        <v>220</v>
      </c>
      <c r="F57" s="23" t="str">
        <f>IF(ISERROR(VLOOKUP(E57,'ｄａｔａ ｂａｓｅ'!C:C,1,0)),"","黒")</f>
        <v/>
      </c>
      <c r="G57" s="23">
        <f t="shared" si="15"/>
        <v>0</v>
      </c>
      <c r="H57" s="23" t="str">
        <f>VLOOKUP(G57,'ｄａｔａ ｂａｓｅ'!D:F,3,0)</f>
        <v>黄色い太陽</v>
      </c>
      <c r="I57" s="23">
        <f t="shared" si="16"/>
        <v>12</v>
      </c>
      <c r="J57" s="23">
        <f t="shared" si="17"/>
        <v>17</v>
      </c>
      <c r="K57" s="23" t="str">
        <f>VLOOKUP(J57,'ｄａｔａ ｂａｓｅ'!D:F,2,0)</f>
        <v>赤い月</v>
      </c>
      <c r="L57" s="23">
        <f t="shared" si="18"/>
        <v>11</v>
      </c>
      <c r="M57" s="25"/>
      <c r="N57" s="25">
        <f t="shared" si="50"/>
        <v>16</v>
      </c>
      <c r="O57" s="25"/>
      <c r="P57" s="25"/>
      <c r="Q57" s="25"/>
      <c r="R57" s="25"/>
      <c r="S57" s="25"/>
      <c r="T57" s="25"/>
      <c r="U57" s="25"/>
      <c r="V57" s="25"/>
    </row>
    <row r="58" spans="1:22">
      <c r="A58" s="23">
        <f t="shared" si="26"/>
        <v>80</v>
      </c>
      <c r="B58" s="23">
        <f>INT((2065-(入力!$F$2+A58))/52)*52+入力!$F$2+A58</f>
        <v>2055</v>
      </c>
      <c r="C58" s="24">
        <f>INT(((2065-入力!$F$2)+A58)/52)*52</f>
        <v>156</v>
      </c>
      <c r="D58" s="24">
        <f>VLOOKUP(B58,'ｄａｔａ ｂａｓｅ'!A:B,2,0)+$C$17+$B$17</f>
        <v>325</v>
      </c>
      <c r="E58" s="23">
        <f t="shared" si="14"/>
        <v>65</v>
      </c>
      <c r="F58" s="23" t="str">
        <f>IF(ISERROR(VLOOKUP(E58,'ｄａｔａ ｂａｓｅ'!C:C,1,0)),"","黒")</f>
        <v/>
      </c>
      <c r="G58" s="23">
        <f t="shared" si="15"/>
        <v>5</v>
      </c>
      <c r="H58" s="23" t="str">
        <f>VLOOKUP(G58,'ｄａｔａ ｂａｓｅ'!D:F,3,0)</f>
        <v>赤い蛇</v>
      </c>
      <c r="I58" s="23">
        <f t="shared" si="16"/>
        <v>13</v>
      </c>
      <c r="J58" s="23">
        <f t="shared" si="17"/>
        <v>5</v>
      </c>
      <c r="K58" s="23" t="str">
        <f>VLOOKUP(J58,'ｄａｔａ ｂａｓｅ'!D:F,2,0)</f>
        <v>赤い空を歩く者</v>
      </c>
      <c r="L58" s="23">
        <f t="shared" si="18"/>
        <v>4</v>
      </c>
      <c r="M58" s="25"/>
      <c r="N58" s="25">
        <f t="shared" si="50"/>
        <v>17</v>
      </c>
      <c r="O58" s="25"/>
      <c r="P58" s="25"/>
      <c r="Q58" s="25"/>
      <c r="R58" s="25"/>
      <c r="S58" s="25"/>
      <c r="T58" s="25"/>
      <c r="U58" s="25"/>
      <c r="V58" s="25"/>
    </row>
    <row r="59" spans="1:22">
      <c r="A59" s="23">
        <f t="shared" si="26"/>
        <v>81</v>
      </c>
      <c r="B59" s="23">
        <f>INT((2065-(入力!$F$2+A59))/52)*52+入力!$F$2+A59</f>
        <v>2056</v>
      </c>
      <c r="C59" s="24">
        <f>INT(((2065-入力!$F$2)+A59)/52)*52</f>
        <v>156</v>
      </c>
      <c r="D59" s="24">
        <f>VLOOKUP(B59,'ｄａｔａ ｂａｓｅ'!A:B,2,0)+$C$17+$B$17</f>
        <v>170</v>
      </c>
      <c r="E59" s="23">
        <f t="shared" si="14"/>
        <v>170</v>
      </c>
      <c r="F59" s="23" t="str">
        <f>IF(ISERROR(VLOOKUP(E59,'ｄａｔａ ｂａｓｅ'!C:C,1,0)),"","黒")</f>
        <v/>
      </c>
      <c r="G59" s="23">
        <f t="shared" si="15"/>
        <v>10</v>
      </c>
      <c r="H59" s="23" t="str">
        <f>VLOOKUP(G59,'ｄａｔａ ｂａｓｅ'!D:F,3,0)</f>
        <v>白い犬</v>
      </c>
      <c r="I59" s="23">
        <f t="shared" si="16"/>
        <v>1</v>
      </c>
      <c r="J59" s="23">
        <f t="shared" si="17"/>
        <v>14</v>
      </c>
      <c r="K59" s="23" t="str">
        <f>VLOOKUP(J59,'ｄａｔａ ｂａｓｅ'!D:F,2,0)</f>
        <v>白い犬</v>
      </c>
      <c r="L59" s="23">
        <f t="shared" si="18"/>
        <v>9</v>
      </c>
      <c r="M59" s="25"/>
      <c r="N59" s="25">
        <f t="shared" si="50"/>
        <v>18</v>
      </c>
      <c r="O59" s="25"/>
      <c r="P59" s="25"/>
      <c r="Q59" s="25"/>
      <c r="R59" s="25"/>
      <c r="S59" s="25"/>
      <c r="T59" s="25"/>
      <c r="U59" s="25"/>
      <c r="V59" s="25"/>
    </row>
    <row r="60" spans="1:22">
      <c r="A60" s="23">
        <f t="shared" si="26"/>
        <v>82</v>
      </c>
      <c r="B60" s="23">
        <f>INT((2065-(入力!$F$2+A60))/52)*52+入力!$F$2+A60</f>
        <v>2057</v>
      </c>
      <c r="C60" s="24">
        <f>INT(((2065-入力!$F$2)+A60)/52)*52</f>
        <v>156</v>
      </c>
      <c r="D60" s="24">
        <f>VLOOKUP(B60,'ｄａｔａ ｂａｓｅ'!A:B,2,0)+$C$17+$B$17</f>
        <v>275</v>
      </c>
      <c r="E60" s="23">
        <f t="shared" si="14"/>
        <v>15</v>
      </c>
      <c r="F60" s="23" t="str">
        <f>IF(ISERROR(VLOOKUP(E60,'ｄａｔａ ｂａｓｅ'!C:C,1,0)),"","黒")</f>
        <v/>
      </c>
      <c r="G60" s="23">
        <f t="shared" si="15"/>
        <v>15</v>
      </c>
      <c r="H60" s="23" t="str">
        <f>VLOOKUP(G60,'ｄａｔａ ｂａｓｅ'!D:F,3,0)</f>
        <v>青い鷹</v>
      </c>
      <c r="I60" s="23">
        <f t="shared" si="16"/>
        <v>2</v>
      </c>
      <c r="J60" s="23">
        <f t="shared" si="17"/>
        <v>2</v>
      </c>
      <c r="K60" s="23" t="str">
        <f>VLOOKUP(J60,'ｄａｔａ ｂａｓｅ'!D:F,2,0)</f>
        <v>白い魔法使い</v>
      </c>
      <c r="L60" s="23">
        <f t="shared" si="18"/>
        <v>1</v>
      </c>
      <c r="M60" s="25"/>
      <c r="N60" s="25">
        <f t="shared" si="50"/>
        <v>19</v>
      </c>
      <c r="O60" s="25"/>
      <c r="P60" s="25"/>
      <c r="Q60" s="25"/>
      <c r="R60" s="25"/>
      <c r="S60" s="25"/>
      <c r="T60" s="25"/>
      <c r="U60" s="25"/>
      <c r="V60" s="25"/>
    </row>
    <row r="61" spans="1:22">
      <c r="A61" s="23">
        <f t="shared" si="26"/>
        <v>83</v>
      </c>
      <c r="B61" s="23">
        <f>INT((2065-(入力!$F$2+A61))/52)*52+入力!$F$2+A61</f>
        <v>2058</v>
      </c>
      <c r="C61" s="24">
        <f>INT(((2065-入力!$F$2)+A61)/52)*52</f>
        <v>156</v>
      </c>
      <c r="D61" s="24">
        <f>VLOOKUP(B61,'ｄａｔａ ｂａｓｅ'!A:B,2,0)+$C$17+$B$17</f>
        <v>120</v>
      </c>
      <c r="E61" s="23">
        <f t="shared" si="14"/>
        <v>120</v>
      </c>
      <c r="F61" s="23" t="str">
        <f>IF(ISERROR(VLOOKUP(E61,'ｄａｔａ ｂａｓｅ'!C:C,1,0)),"","黒")</f>
        <v/>
      </c>
      <c r="G61" s="23">
        <f t="shared" si="15"/>
        <v>0</v>
      </c>
      <c r="H61" s="23" t="str">
        <f>VLOOKUP(G61,'ｄａｔａ ｂａｓｅ'!D:F,3,0)</f>
        <v>黄色い太陽</v>
      </c>
      <c r="I61" s="23">
        <f t="shared" si="16"/>
        <v>3</v>
      </c>
      <c r="J61" s="23">
        <f t="shared" si="17"/>
        <v>10</v>
      </c>
      <c r="K61" s="23" t="str">
        <f>VLOOKUP(J61,'ｄａｔａ ｂａｓｅ'!D:F,2,0)</f>
        <v>白い鏡</v>
      </c>
      <c r="L61" s="23">
        <f t="shared" si="18"/>
        <v>6</v>
      </c>
      <c r="M61" s="25"/>
      <c r="N61" s="25">
        <f t="shared" si="50"/>
        <v>20</v>
      </c>
      <c r="O61" s="25"/>
      <c r="P61" s="25"/>
      <c r="Q61" s="25"/>
      <c r="R61" s="25"/>
      <c r="S61" s="25"/>
      <c r="T61" s="25"/>
      <c r="U61" s="25"/>
      <c r="V61" s="25"/>
    </row>
    <row r="62" spans="1:22">
      <c r="A62" s="23">
        <f t="shared" si="26"/>
        <v>84</v>
      </c>
      <c r="B62" s="23">
        <f>INT((2065-(入力!$F$2+A62))/52)*52+入力!$F$2+A62</f>
        <v>2059</v>
      </c>
      <c r="C62" s="24">
        <f>INT(((2065-入力!$F$2)+A62)/52)*52</f>
        <v>156</v>
      </c>
      <c r="D62" s="24">
        <f>VLOOKUP(B62,'ｄａｔａ ｂａｓｅ'!A:B,2,0)+$C$17+$B$17</f>
        <v>225</v>
      </c>
      <c r="E62" s="23">
        <f t="shared" si="14"/>
        <v>225</v>
      </c>
      <c r="F62" s="23" t="str">
        <f>IF(ISERROR(VLOOKUP(E62,'ｄａｔａ ｂａｓｅ'!C:C,1,0)),"","黒")</f>
        <v/>
      </c>
      <c r="G62" s="23">
        <f t="shared" si="15"/>
        <v>5</v>
      </c>
      <c r="H62" s="23" t="str">
        <f>VLOOKUP(G62,'ｄａｔａ ｂａｓｅ'!D:F,3,0)</f>
        <v>赤い蛇</v>
      </c>
      <c r="I62" s="23">
        <f t="shared" si="16"/>
        <v>4</v>
      </c>
      <c r="J62" s="23">
        <f t="shared" si="17"/>
        <v>18</v>
      </c>
      <c r="K62" s="23" t="str">
        <f>VLOOKUP(J62,'ｄａｔａ ｂａｓｅ'!D:F,2,0)</f>
        <v>白い風</v>
      </c>
      <c r="L62" s="23">
        <f t="shared" si="18"/>
        <v>12</v>
      </c>
      <c r="M62" s="25"/>
      <c r="N62" s="25">
        <f t="shared" si="50"/>
        <v>21</v>
      </c>
      <c r="O62" s="25"/>
      <c r="P62" s="25"/>
      <c r="Q62" s="25"/>
      <c r="R62" s="25"/>
      <c r="S62" s="25"/>
      <c r="T62" s="25"/>
      <c r="U62" s="25"/>
      <c r="V62" s="25"/>
    </row>
    <row r="63" spans="1:22">
      <c r="A63" s="23">
        <f t="shared" si="26"/>
        <v>85</v>
      </c>
      <c r="B63" s="23">
        <f>INT((2065-(入力!$F$2+A63))/52)*52+入力!$F$2+A63</f>
        <v>2060</v>
      </c>
      <c r="C63" s="24">
        <f>INT(((2065-入力!$F$2)+A63)/52)*52</f>
        <v>156</v>
      </c>
      <c r="D63" s="24">
        <f>VLOOKUP(B63,'ｄａｔａ ｂａｓｅ'!A:B,2,0)+$C$17+$B$17</f>
        <v>330</v>
      </c>
      <c r="E63" s="23">
        <f t="shared" si="14"/>
        <v>70</v>
      </c>
      <c r="F63" s="23" t="str">
        <f>IF(ISERROR(VLOOKUP(E63,'ｄａｔａ ｂａｓｅ'!C:C,1,0)),"","黒")</f>
        <v/>
      </c>
      <c r="G63" s="23">
        <f t="shared" si="15"/>
        <v>10</v>
      </c>
      <c r="H63" s="23" t="str">
        <f>VLOOKUP(G63,'ｄａｔａ ｂａｓｅ'!D:F,3,0)</f>
        <v>白い犬</v>
      </c>
      <c r="I63" s="23">
        <f t="shared" si="16"/>
        <v>5</v>
      </c>
      <c r="J63" s="23">
        <f t="shared" si="17"/>
        <v>6</v>
      </c>
      <c r="K63" s="23" t="str">
        <f>VLOOKUP(J63,'ｄａｔａ ｂａｓｅ'!D:F,2,0)</f>
        <v>白い世界の橋渡</v>
      </c>
      <c r="L63" s="23">
        <f t="shared" si="18"/>
        <v>4</v>
      </c>
      <c r="M63" s="25"/>
      <c r="N63" s="25">
        <f t="shared" si="50"/>
        <v>22</v>
      </c>
      <c r="O63" s="25"/>
      <c r="P63" s="25"/>
      <c r="Q63" s="25"/>
      <c r="R63" s="25"/>
      <c r="S63" s="25"/>
      <c r="T63" s="25"/>
      <c r="U63" s="25"/>
      <c r="V63" s="25"/>
    </row>
    <row r="64" spans="1:22">
      <c r="A64" s="23">
        <f t="shared" si="26"/>
        <v>86</v>
      </c>
      <c r="B64" s="23">
        <f>INT((2065-(入力!$F$2+A64))/52)*52+入力!$F$2+A64</f>
        <v>2061</v>
      </c>
      <c r="C64" s="24">
        <f>INT(((2065-入力!$F$2)+A64)/52)*52</f>
        <v>156</v>
      </c>
      <c r="D64" s="24">
        <f>VLOOKUP(B64,'ｄａｔａ ｂａｓｅ'!A:B,2,0)+$C$17+$B$17</f>
        <v>175</v>
      </c>
      <c r="E64" s="23">
        <f t="shared" si="14"/>
        <v>175</v>
      </c>
      <c r="F64" s="23" t="str">
        <f>IF(ISERROR(VLOOKUP(E64,'ｄａｔａ ｂａｓｅ'!C:C,1,0)),"","黒")</f>
        <v/>
      </c>
      <c r="G64" s="23">
        <f t="shared" si="15"/>
        <v>15</v>
      </c>
      <c r="H64" s="23" t="str">
        <f>VLOOKUP(G64,'ｄａｔａ ｂａｓｅ'!D:F,3,0)</f>
        <v>青い鷹</v>
      </c>
      <c r="I64" s="23">
        <f t="shared" si="16"/>
        <v>6</v>
      </c>
      <c r="J64" s="23">
        <f t="shared" si="17"/>
        <v>14</v>
      </c>
      <c r="K64" s="23" t="str">
        <f>VLOOKUP(J64,'ｄａｔａ ｂａｓｅ'!D:F,2,0)</f>
        <v>白い犬</v>
      </c>
      <c r="L64" s="23">
        <f t="shared" si="18"/>
        <v>9</v>
      </c>
      <c r="M64" s="25"/>
      <c r="N64" s="25">
        <f t="shared" si="50"/>
        <v>23</v>
      </c>
      <c r="O64" s="25"/>
      <c r="P64" s="25"/>
      <c r="Q64" s="25"/>
      <c r="R64" s="25"/>
      <c r="S64" s="25"/>
      <c r="T64" s="25"/>
      <c r="U64" s="25"/>
      <c r="V64" s="25"/>
    </row>
    <row r="65" spans="1:22">
      <c r="A65" s="23">
        <f t="shared" si="26"/>
        <v>87</v>
      </c>
      <c r="B65" s="23">
        <f>INT((2065-(入力!$F$2+A65))/52)*52+入力!$F$2+A65</f>
        <v>2062</v>
      </c>
      <c r="C65" s="24">
        <f>INT(((2065-入力!$F$2)+A65)/52)*52</f>
        <v>156</v>
      </c>
      <c r="D65" s="24">
        <f>VLOOKUP(B65,'ｄａｔａ ｂａｓｅ'!A:B,2,0)+$C$17+$B$17</f>
        <v>280</v>
      </c>
      <c r="E65" s="23">
        <f t="shared" si="14"/>
        <v>20</v>
      </c>
      <c r="F65" s="23" t="str">
        <f>IF(ISERROR(VLOOKUP(E65,'ｄａｔａ ｂａｓｅ'!C:C,1,0)),"","黒")</f>
        <v>黒</v>
      </c>
      <c r="G65" s="23">
        <f t="shared" si="15"/>
        <v>0</v>
      </c>
      <c r="H65" s="23" t="str">
        <f>VLOOKUP(G65,'ｄａｔａ ｂａｓｅ'!D:F,3,0)</f>
        <v>黄色い太陽</v>
      </c>
      <c r="I65" s="23">
        <f t="shared" si="16"/>
        <v>7</v>
      </c>
      <c r="J65" s="23">
        <f t="shared" si="17"/>
        <v>2</v>
      </c>
      <c r="K65" s="23" t="str">
        <f>VLOOKUP(J65,'ｄａｔａ ｂａｓｅ'!D:F,2,0)</f>
        <v>白い魔法使い</v>
      </c>
      <c r="L65" s="23">
        <f t="shared" si="18"/>
        <v>1</v>
      </c>
      <c r="M65" s="25"/>
      <c r="N65" s="25">
        <f t="shared" si="50"/>
        <v>24</v>
      </c>
      <c r="O65" s="25"/>
      <c r="P65" s="25"/>
      <c r="Q65" s="25"/>
      <c r="R65" s="25"/>
      <c r="S65" s="25"/>
      <c r="T65" s="25"/>
      <c r="U65" s="25"/>
      <c r="V65" s="25"/>
    </row>
    <row r="66" spans="1:22">
      <c r="A66" s="23">
        <f t="shared" si="26"/>
        <v>88</v>
      </c>
      <c r="B66" s="23">
        <f>INT((2065-(入力!$F$2+A66))/52)*52+入力!$F$2+A66</f>
        <v>2063</v>
      </c>
      <c r="C66" s="24">
        <f>INT(((2065-入力!$F$2)+A66)/52)*52</f>
        <v>156</v>
      </c>
      <c r="D66" s="24">
        <f>VLOOKUP(B66,'ｄａｔａ ｂａｓｅ'!A:B,2,0)+$C$17+$B$17</f>
        <v>125</v>
      </c>
      <c r="E66" s="23">
        <f t="shared" si="14"/>
        <v>125</v>
      </c>
      <c r="F66" s="23" t="str">
        <f>IF(ISERROR(VLOOKUP(E66,'ｄａｔａ ｂａｓｅ'!C:C,1,0)),"","黒")</f>
        <v/>
      </c>
      <c r="G66" s="23">
        <f t="shared" si="15"/>
        <v>5</v>
      </c>
      <c r="H66" s="23" t="str">
        <f>VLOOKUP(G66,'ｄａｔａ ｂａｓｅ'!D:F,3,0)</f>
        <v>赤い蛇</v>
      </c>
      <c r="I66" s="23">
        <f t="shared" si="16"/>
        <v>8</v>
      </c>
      <c r="J66" s="23">
        <f t="shared" si="17"/>
        <v>10</v>
      </c>
      <c r="K66" s="23" t="str">
        <f>VLOOKUP(J66,'ｄａｔａ ｂａｓｅ'!D:F,2,0)</f>
        <v>白い鏡</v>
      </c>
      <c r="L66" s="23">
        <f t="shared" si="18"/>
        <v>7</v>
      </c>
      <c r="M66" s="25"/>
      <c r="N66" s="25">
        <f t="shared" si="50"/>
        <v>1</v>
      </c>
      <c r="O66" s="25"/>
      <c r="P66" s="25"/>
      <c r="Q66" s="25"/>
      <c r="R66" s="25"/>
      <c r="S66" s="25"/>
      <c r="T66" s="25"/>
      <c r="U66" s="25"/>
      <c r="V66" s="25"/>
    </row>
    <row r="67" spans="1:22">
      <c r="A67" s="23">
        <f t="shared" si="26"/>
        <v>89</v>
      </c>
      <c r="B67" s="23">
        <f>INT((2065-(入力!$F$2+A67))/52)*52+入力!$F$2+A67</f>
        <v>2064</v>
      </c>
      <c r="C67" s="24">
        <f>INT(((2065-入力!$F$2)+A67)/52)*52</f>
        <v>156</v>
      </c>
      <c r="D67" s="24">
        <f>VLOOKUP(B67,'ｄａｔａ ｂａｓｅ'!A:B,2,0)+$C$17+$B$17</f>
        <v>230</v>
      </c>
      <c r="E67" s="23">
        <f t="shared" si="14"/>
        <v>230</v>
      </c>
      <c r="F67" s="23" t="str">
        <f>IF(ISERROR(VLOOKUP(E67,'ｄａｔａ ｂａｓｅ'!C:C,1,0)),"","黒")</f>
        <v/>
      </c>
      <c r="G67" s="23">
        <f t="shared" si="15"/>
        <v>10</v>
      </c>
      <c r="H67" s="23" t="str">
        <f>VLOOKUP(G67,'ｄａｔａ ｂａｓｅ'!D:F,3,0)</f>
        <v>白い犬</v>
      </c>
      <c r="I67" s="23">
        <f t="shared" si="16"/>
        <v>9</v>
      </c>
      <c r="J67" s="23">
        <f t="shared" si="17"/>
        <v>18</v>
      </c>
      <c r="K67" s="23" t="str">
        <f>VLOOKUP(J67,'ｄａｔａ ｂａｓｅ'!D:F,2,0)</f>
        <v>白い風</v>
      </c>
      <c r="L67" s="23">
        <f t="shared" si="18"/>
        <v>12</v>
      </c>
      <c r="M67" s="25"/>
      <c r="N67" s="25">
        <f t="shared" si="50"/>
        <v>2</v>
      </c>
      <c r="O67" s="25"/>
      <c r="P67" s="25"/>
      <c r="Q67" s="25"/>
      <c r="R67" s="25"/>
      <c r="S67" s="25"/>
      <c r="T67" s="25"/>
      <c r="U67" s="25"/>
      <c r="V67" s="25"/>
    </row>
    <row r="68" spans="1:22">
      <c r="A68" s="23">
        <f t="shared" si="26"/>
        <v>90</v>
      </c>
      <c r="B68" s="23">
        <f>INT((2065-(入力!$F$2+A68))/52)*52+入力!$F$2+A68</f>
        <v>2065</v>
      </c>
      <c r="C68" s="24">
        <f>INT(((2065-入力!$F$2)+A68)/52)*52</f>
        <v>156</v>
      </c>
      <c r="D68" s="24">
        <f>VLOOKUP(B68,'ｄａｔａ ｂａｓｅ'!A:B,2,0)+$C$17+$B$17</f>
        <v>335</v>
      </c>
      <c r="E68" s="23">
        <f t="shared" si="14"/>
        <v>75</v>
      </c>
      <c r="F68" s="23" t="str">
        <f>IF(ISERROR(VLOOKUP(E68,'ｄａｔａ ｂａｓｅ'!C:C,1,0)),"","黒")</f>
        <v/>
      </c>
      <c r="G68" s="23">
        <f t="shared" si="15"/>
        <v>15</v>
      </c>
      <c r="H68" s="23" t="str">
        <f>VLOOKUP(G68,'ｄａｔａ ｂａｓｅ'!D:F,3,0)</f>
        <v>青い鷹</v>
      </c>
      <c r="I68" s="23">
        <f t="shared" si="16"/>
        <v>10</v>
      </c>
      <c r="J68" s="23">
        <f t="shared" si="17"/>
        <v>6</v>
      </c>
      <c r="K68" s="23" t="str">
        <f>VLOOKUP(J68,'ｄａｔａ ｂａｓｅ'!D:F,2,0)</f>
        <v>白い世界の橋渡</v>
      </c>
      <c r="L68" s="23">
        <f t="shared" si="18"/>
        <v>4</v>
      </c>
      <c r="M68" s="25"/>
      <c r="N68" s="25">
        <f t="shared" si="50"/>
        <v>3</v>
      </c>
      <c r="O68" s="25"/>
      <c r="P68" s="25"/>
      <c r="Q68" s="25"/>
      <c r="R68" s="25"/>
      <c r="S68" s="25"/>
      <c r="T68" s="25"/>
      <c r="U68" s="25"/>
      <c r="V68" s="25"/>
    </row>
    <row r="69" spans="1:22">
      <c r="A69" s="23">
        <f t="shared" si="26"/>
        <v>91</v>
      </c>
      <c r="B69" s="23">
        <f>INT((2065-(入力!$F$2+A69))/52)*52+入力!$F$2+A69</f>
        <v>2014</v>
      </c>
      <c r="C69" s="24">
        <f>INT(((2065-入力!$F$2)+A69)/52)*52</f>
        <v>156</v>
      </c>
      <c r="D69" s="24">
        <f>VLOOKUP(B69,'ｄａｔａ ｂａｓｅ'!A:B,2,0)+$C$17+$B$17</f>
        <v>180</v>
      </c>
      <c r="E69" s="23">
        <f t="shared" si="14"/>
        <v>180</v>
      </c>
      <c r="F69" s="23" t="str">
        <f>IF(ISERROR(VLOOKUP(E69,'ｄａｔａ ｂａｓｅ'!C:C,1,0)),"","黒")</f>
        <v/>
      </c>
      <c r="G69" s="23">
        <f t="shared" si="15"/>
        <v>0</v>
      </c>
      <c r="H69" s="23" t="str">
        <f>VLOOKUP(G69,'ｄａｔａ ｂａｓｅ'!D:F,3,0)</f>
        <v>黄色い太陽</v>
      </c>
      <c r="I69" s="23">
        <f t="shared" si="16"/>
        <v>11</v>
      </c>
      <c r="J69" s="23">
        <f t="shared" si="17"/>
        <v>14</v>
      </c>
      <c r="K69" s="23" t="str">
        <f>VLOOKUP(J69,'ｄａｔａ ｂａｓｅ'!D:F,2,0)</f>
        <v>白い犬</v>
      </c>
      <c r="L69" s="23">
        <f t="shared" si="18"/>
        <v>9</v>
      </c>
      <c r="M69" s="25"/>
      <c r="N69" s="25">
        <f t="shared" si="50"/>
        <v>4</v>
      </c>
      <c r="O69" s="25"/>
      <c r="P69" s="25"/>
      <c r="Q69" s="25"/>
      <c r="R69" s="25"/>
      <c r="S69" s="25"/>
      <c r="T69" s="25"/>
      <c r="U69" s="25"/>
      <c r="V69" s="25"/>
    </row>
    <row r="70" spans="1:22">
      <c r="A70" s="23">
        <f t="shared" si="26"/>
        <v>92</v>
      </c>
      <c r="B70" s="23">
        <f>INT((2065-(入力!$F$2+A70))/52)*52+入力!$F$2+A70</f>
        <v>2015</v>
      </c>
      <c r="C70" s="24">
        <f>INT(((2065-入力!$F$2)+A70)/52)*52</f>
        <v>156</v>
      </c>
      <c r="D70" s="24">
        <f>VLOOKUP(B70,'ｄａｔａ ｂａｓｅ'!A:B,2,0)+$C$17+$B$17</f>
        <v>285</v>
      </c>
      <c r="E70" s="23">
        <f t="shared" si="14"/>
        <v>25</v>
      </c>
      <c r="F70" s="23" t="str">
        <f>IF(ISERROR(VLOOKUP(E70,'ｄａｔａ ｂａｓｅ'!C:C,1,0)),"","黒")</f>
        <v/>
      </c>
      <c r="G70" s="23">
        <f t="shared" si="15"/>
        <v>5</v>
      </c>
      <c r="H70" s="23" t="str">
        <f>VLOOKUP(G70,'ｄａｔａ ｂａｓｅ'!D:F,3,0)</f>
        <v>赤い蛇</v>
      </c>
      <c r="I70" s="23">
        <f t="shared" si="16"/>
        <v>12</v>
      </c>
      <c r="J70" s="23">
        <f t="shared" si="17"/>
        <v>2</v>
      </c>
      <c r="K70" s="23" t="str">
        <f>VLOOKUP(J70,'ｄａｔａ ｂａｓｅ'!D:F,2,0)</f>
        <v>白い魔法使い</v>
      </c>
      <c r="L70" s="23">
        <f t="shared" si="18"/>
        <v>2</v>
      </c>
      <c r="M70" s="25"/>
      <c r="N70" s="25">
        <f t="shared" si="50"/>
        <v>5</v>
      </c>
      <c r="O70" s="25"/>
      <c r="P70" s="25"/>
      <c r="Q70" s="25"/>
      <c r="R70" s="25"/>
      <c r="S70" s="25"/>
      <c r="T70" s="25"/>
      <c r="U70" s="25"/>
      <c r="V70" s="25"/>
    </row>
    <row r="71" spans="1:22">
      <c r="A71" s="23">
        <f t="shared" si="26"/>
        <v>93</v>
      </c>
      <c r="B71" s="23">
        <f>INT((2065-(入力!$F$2+A71))/52)*52+入力!$F$2+A71</f>
        <v>2016</v>
      </c>
      <c r="C71" s="24">
        <f>INT(((2065-入力!$F$2)+A71)/52)*52</f>
        <v>156</v>
      </c>
      <c r="D71" s="24">
        <f>VLOOKUP(B71,'ｄａｔａ ｂａｓｅ'!A:B,2,0)+$C$17+$B$17</f>
        <v>130</v>
      </c>
      <c r="E71" s="23">
        <f t="shared" si="14"/>
        <v>130</v>
      </c>
      <c r="F71" s="23" t="str">
        <f>IF(ISERROR(VLOOKUP(E71,'ｄａｔａ ｂａｓｅ'!C:C,1,0)),"","黒")</f>
        <v/>
      </c>
      <c r="G71" s="23">
        <f t="shared" si="15"/>
        <v>10</v>
      </c>
      <c r="H71" s="23" t="str">
        <f>VLOOKUP(G71,'ｄａｔａ ｂａｓｅ'!D:F,3,0)</f>
        <v>白い犬</v>
      </c>
      <c r="I71" s="23">
        <f t="shared" si="16"/>
        <v>13</v>
      </c>
      <c r="J71" s="23">
        <f t="shared" si="17"/>
        <v>10</v>
      </c>
      <c r="K71" s="23" t="str">
        <f>VLOOKUP(J71,'ｄａｔａ ｂａｓｅ'!D:F,2,0)</f>
        <v>白い鏡</v>
      </c>
      <c r="L71" s="23">
        <f t="shared" si="18"/>
        <v>7</v>
      </c>
      <c r="M71" s="25"/>
      <c r="N71" s="25">
        <f t="shared" si="50"/>
        <v>6</v>
      </c>
      <c r="O71" s="25"/>
      <c r="P71" s="25"/>
      <c r="Q71" s="25"/>
      <c r="R71" s="25"/>
      <c r="S71" s="25"/>
      <c r="T71" s="25"/>
      <c r="U71" s="25"/>
      <c r="V71" s="25"/>
    </row>
    <row r="72" spans="1:22"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1:22"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1:22"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1:22"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1:22"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1:22"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1:22"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2"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1:22"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12:21"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12:21"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2:21"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12:21"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12:21"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12:21"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12:21"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12:21"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spans="12:21"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12:21"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12:21"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2:21"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12:21"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12:21"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spans="12:21">
      <c r="L95" s="25"/>
      <c r="M95" s="25"/>
      <c r="N95" s="25"/>
      <c r="O95" s="25"/>
      <c r="P95" s="25"/>
      <c r="Q95" s="25"/>
      <c r="R95" s="25"/>
      <c r="S95" s="25"/>
      <c r="T95" s="25"/>
      <c r="U95" s="25"/>
    </row>
    <row r="96" spans="12:21"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12:21"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spans="12:21"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12:21">
      <c r="L99" s="25"/>
      <c r="M99" s="25"/>
      <c r="N99" s="25"/>
      <c r="O99" s="25"/>
      <c r="P99" s="25"/>
      <c r="Q99" s="25"/>
      <c r="R99" s="25"/>
      <c r="S99" s="25"/>
      <c r="T99" s="25"/>
      <c r="U99" s="25"/>
    </row>
  </sheetData>
  <sheetProtection password="C3A3" sheet="1" objects="1" scenarios="1" selectLockedCells="1" selectUnlockedCells="1"/>
  <phoneticPr fontId="3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3"/>
  <sheetViews>
    <sheetView tabSelected="1" zoomScaleNormal="100" workbookViewId="0">
      <selection activeCell="B6" sqref="B6:B9"/>
    </sheetView>
  </sheetViews>
  <sheetFormatPr defaultRowHeight="11.25"/>
  <cols>
    <col min="1" max="1" width="2.625" style="3" bestFit="1" customWidth="1"/>
    <col min="2" max="2" width="8.875" style="3" bestFit="1" customWidth="1"/>
    <col min="3" max="3" width="9" style="3"/>
    <col min="4" max="4" width="18.125" style="3" bestFit="1" customWidth="1"/>
    <col min="5" max="5" width="9" style="3"/>
    <col min="6" max="6" width="7.5" style="3" bestFit="1" customWidth="1"/>
    <col min="7" max="11" width="3" style="3" bestFit="1" customWidth="1"/>
    <col min="12" max="12" width="3" style="3" customWidth="1"/>
    <col min="13" max="13" width="6.875" style="3" customWidth="1"/>
    <col min="14" max="14" width="3" style="3" customWidth="1"/>
    <col min="15" max="15" width="11.125" style="3" bestFit="1" customWidth="1"/>
    <col min="16" max="16" width="3" style="3" bestFit="1" customWidth="1"/>
    <col min="17" max="17" width="8.875" style="3" bestFit="1" customWidth="1"/>
    <col min="18" max="18" width="6.875" style="3" bestFit="1" customWidth="1"/>
    <col min="19" max="20" width="3" style="3" customWidth="1"/>
    <col min="21" max="21" width="9" style="3"/>
    <col min="22" max="22" width="11.125" style="3" bestFit="1" customWidth="1"/>
    <col min="23" max="24" width="5.875" style="3" bestFit="1" customWidth="1"/>
    <col min="25" max="16384" width="9" style="3"/>
  </cols>
  <sheetData>
    <row r="1" spans="1:24">
      <c r="B1" s="3" t="s">
        <v>111</v>
      </c>
      <c r="D1" s="3" t="s">
        <v>117</v>
      </c>
      <c r="F1" s="3" t="s">
        <v>112</v>
      </c>
      <c r="M1" s="3" t="s">
        <v>189</v>
      </c>
      <c r="O1" s="3" t="s">
        <v>115</v>
      </c>
      <c r="Q1" s="3" t="s">
        <v>116</v>
      </c>
      <c r="V1" s="2" t="s">
        <v>170</v>
      </c>
      <c r="W1" s="2" t="s">
        <v>168</v>
      </c>
      <c r="X1" s="2" t="s">
        <v>169</v>
      </c>
    </row>
    <row r="2" spans="1:24">
      <c r="B2" s="20"/>
      <c r="D2" s="20">
        <v>40</v>
      </c>
      <c r="F2" s="20">
        <v>1975</v>
      </c>
      <c r="G2" s="3" t="s">
        <v>0</v>
      </c>
      <c r="H2" s="20">
        <v>4</v>
      </c>
      <c r="I2" s="3" t="s">
        <v>113</v>
      </c>
      <c r="J2" s="20">
        <v>28</v>
      </c>
      <c r="K2" s="3" t="s">
        <v>114</v>
      </c>
      <c r="M2" s="3">
        <f>IF(ワークシート!D1=0,260,ワークシート!D1)</f>
        <v>245</v>
      </c>
      <c r="O2" s="3" t="str">
        <f>ワークシート!G1</f>
        <v>赤い蛇</v>
      </c>
      <c r="P2" s="3">
        <f>ワークシート!H1</f>
        <v>11</v>
      </c>
      <c r="Q2" s="3" t="str">
        <f>ワークシート!J1</f>
        <v>青い鷹</v>
      </c>
      <c r="R2" s="3">
        <f>IF(ワークシート!K1=0,13,ワークシート!K1)</f>
        <v>13</v>
      </c>
      <c r="S2" s="3" t="str">
        <f>ワークシート!E1</f>
        <v/>
      </c>
      <c r="V2" s="3" t="str">
        <f>VLOOKUP(O2,'ｄａｔａ ｂａｓｅ'!$H:$I,2,0)</f>
        <v>黄色い戦士</v>
      </c>
      <c r="W2" s="3" t="str">
        <f>VLOOKUP(O2,'ｄａｔａ ｂａｓｅ'!H:J,3,0)</f>
        <v>白い魔法使い</v>
      </c>
      <c r="X2" s="3" t="str">
        <f>VLOOKUP(O2,'ｄａｔａ ｂａｓｅ'!H:K,4,0)</f>
        <v>青い鷹</v>
      </c>
    </row>
    <row r="4" spans="1:24">
      <c r="B4" s="3" t="s">
        <v>118</v>
      </c>
    </row>
    <row r="5" spans="1:24">
      <c r="B5" s="3" t="s">
        <v>111</v>
      </c>
      <c r="F5" s="3" t="s">
        <v>112</v>
      </c>
    </row>
    <row r="6" spans="1:24">
      <c r="A6" s="3" t="s">
        <v>119</v>
      </c>
      <c r="B6" s="20"/>
      <c r="F6" s="20">
        <v>1975</v>
      </c>
      <c r="G6" s="3" t="s">
        <v>0</v>
      </c>
      <c r="H6" s="20">
        <v>4</v>
      </c>
      <c r="I6" s="3" t="s">
        <v>113</v>
      </c>
      <c r="J6" s="20">
        <v>28</v>
      </c>
      <c r="K6" s="3" t="s">
        <v>114</v>
      </c>
      <c r="M6" s="3">
        <f>ワークシート!D5</f>
        <v>245</v>
      </c>
      <c r="O6" s="3" t="str">
        <f>ワークシート!G5</f>
        <v>赤い蛇</v>
      </c>
      <c r="P6" s="3">
        <f>ワークシート!H5</f>
        <v>11</v>
      </c>
      <c r="Q6" s="3" t="str">
        <f>ワークシート!J5</f>
        <v>青い鷹</v>
      </c>
      <c r="R6" s="3">
        <f>ワークシート!K5</f>
        <v>13</v>
      </c>
      <c r="S6" s="3" t="str">
        <f>ワークシート!E5</f>
        <v/>
      </c>
    </row>
    <row r="7" spans="1:24">
      <c r="A7" s="3" t="s">
        <v>120</v>
      </c>
      <c r="B7" s="20"/>
      <c r="F7" s="20">
        <v>1975</v>
      </c>
      <c r="G7" s="3" t="s">
        <v>0</v>
      </c>
      <c r="H7" s="20">
        <v>4</v>
      </c>
      <c r="I7" s="3" t="s">
        <v>113</v>
      </c>
      <c r="J7" s="20">
        <v>28</v>
      </c>
      <c r="K7" s="3" t="s">
        <v>114</v>
      </c>
      <c r="M7" s="3">
        <f>ワークシート!D6</f>
        <v>245</v>
      </c>
      <c r="O7" s="3" t="str">
        <f>ワークシート!G6</f>
        <v>赤い蛇</v>
      </c>
      <c r="P7" s="3">
        <f>ワークシート!H6</f>
        <v>11</v>
      </c>
      <c r="Q7" s="3" t="str">
        <f>ワークシート!J6</f>
        <v>青い鷹</v>
      </c>
      <c r="R7" s="3">
        <f>ワークシート!K6</f>
        <v>13</v>
      </c>
      <c r="S7" s="3" t="str">
        <f>ワークシート!E6</f>
        <v/>
      </c>
    </row>
    <row r="8" spans="1:24">
      <c r="A8" s="3" t="s">
        <v>121</v>
      </c>
      <c r="B8" s="20"/>
      <c r="F8" s="20">
        <v>1975</v>
      </c>
      <c r="G8" s="3" t="s">
        <v>0</v>
      </c>
      <c r="H8" s="20">
        <v>4</v>
      </c>
      <c r="I8" s="3" t="s">
        <v>113</v>
      </c>
      <c r="J8" s="20">
        <v>28</v>
      </c>
      <c r="K8" s="3" t="s">
        <v>114</v>
      </c>
      <c r="M8" s="3">
        <f>ワークシート!D7</f>
        <v>245</v>
      </c>
      <c r="O8" s="3" t="str">
        <f>ワークシート!G7</f>
        <v>赤い蛇</v>
      </c>
      <c r="P8" s="3">
        <f>ワークシート!H7</f>
        <v>11</v>
      </c>
      <c r="Q8" s="3" t="str">
        <f>ワークシート!J7</f>
        <v>青い鷹</v>
      </c>
      <c r="R8" s="3">
        <f>ワークシート!K7</f>
        <v>13</v>
      </c>
      <c r="S8" s="3" t="str">
        <f>ワークシート!E7</f>
        <v/>
      </c>
    </row>
    <row r="9" spans="1:24">
      <c r="A9" s="3" t="s">
        <v>122</v>
      </c>
      <c r="B9" s="20"/>
      <c r="F9" s="20">
        <v>1975</v>
      </c>
      <c r="G9" s="3" t="s">
        <v>0</v>
      </c>
      <c r="H9" s="20">
        <v>4</v>
      </c>
      <c r="I9" s="3" t="s">
        <v>113</v>
      </c>
      <c r="J9" s="20">
        <v>28</v>
      </c>
      <c r="K9" s="3" t="s">
        <v>114</v>
      </c>
      <c r="M9" s="3">
        <f>ワークシート!D8</f>
        <v>245</v>
      </c>
      <c r="O9" s="3" t="str">
        <f>ワークシート!G8</f>
        <v>赤い蛇</v>
      </c>
      <c r="P9" s="3">
        <f>ワークシート!H8</f>
        <v>11</v>
      </c>
      <c r="Q9" s="3" t="str">
        <f>ワークシート!J8</f>
        <v>青い鷹</v>
      </c>
      <c r="R9" s="3">
        <f>ワークシート!K8</f>
        <v>13</v>
      </c>
      <c r="S9" s="3" t="str">
        <f>ワークシート!E8</f>
        <v/>
      </c>
    </row>
    <row r="10" spans="1:24">
      <c r="A10" s="4" t="s">
        <v>122</v>
      </c>
      <c r="B10" s="5" t="s">
        <v>151</v>
      </c>
      <c r="C10" s="4"/>
      <c r="D10" s="4"/>
      <c r="E10" s="4"/>
      <c r="F10" s="5">
        <v>1978</v>
      </c>
      <c r="G10" s="4"/>
      <c r="H10" s="5">
        <v>7</v>
      </c>
      <c r="I10" s="4"/>
      <c r="J10" s="5">
        <v>27</v>
      </c>
      <c r="K10" s="4"/>
      <c r="L10" s="4"/>
      <c r="M10" s="4"/>
      <c r="N10" s="4"/>
      <c r="O10" s="4" t="str">
        <f>ワークシート!G9</f>
        <v>白い犬</v>
      </c>
      <c r="P10" s="4">
        <f>ワークシート!H9</f>
        <v>13</v>
      </c>
      <c r="Q10" s="4" t="str">
        <f>ワークシート!J9</f>
        <v>白い鏡</v>
      </c>
      <c r="R10" s="4">
        <f>ワークシート!K9</f>
        <v>7</v>
      </c>
      <c r="S10" s="4"/>
      <c r="T10" s="4"/>
      <c r="U10" s="4"/>
    </row>
    <row r="11" spans="1:24">
      <c r="A11" s="4" t="s">
        <v>122</v>
      </c>
      <c r="B11" s="5" t="s">
        <v>152</v>
      </c>
      <c r="C11" s="4"/>
      <c r="D11" s="4"/>
      <c r="E11" s="4"/>
      <c r="F11" s="5">
        <v>1978</v>
      </c>
      <c r="G11" s="4"/>
      <c r="H11" s="5">
        <v>7</v>
      </c>
      <c r="I11" s="4"/>
      <c r="J11" s="5">
        <v>27</v>
      </c>
      <c r="K11" s="4"/>
      <c r="L11" s="4"/>
      <c r="M11" s="4"/>
      <c r="N11" s="4"/>
      <c r="O11" s="4" t="str">
        <f>ワークシート!G10</f>
        <v>白い犬</v>
      </c>
      <c r="P11" s="4">
        <f>ワークシート!H10</f>
        <v>13</v>
      </c>
      <c r="Q11" s="4" t="str">
        <f>ワークシート!J10</f>
        <v>白い鏡</v>
      </c>
      <c r="R11" s="4">
        <f>ワークシート!K10</f>
        <v>7</v>
      </c>
      <c r="S11" s="4"/>
      <c r="T11" s="4"/>
      <c r="U11" s="4"/>
    </row>
    <row r="12" spans="1:24">
      <c r="A12" s="4" t="s">
        <v>122</v>
      </c>
      <c r="B12" s="5" t="s">
        <v>153</v>
      </c>
      <c r="C12" s="4"/>
      <c r="D12" s="4"/>
      <c r="E12" s="4"/>
      <c r="F12" s="5">
        <v>1978</v>
      </c>
      <c r="G12" s="4"/>
      <c r="H12" s="5">
        <v>7</v>
      </c>
      <c r="I12" s="4"/>
      <c r="J12" s="5">
        <v>27</v>
      </c>
      <c r="K12" s="4"/>
      <c r="L12" s="4"/>
      <c r="M12" s="4"/>
      <c r="N12" s="4"/>
      <c r="O12" s="4" t="str">
        <f>ワークシート!G11</f>
        <v>白い犬</v>
      </c>
      <c r="P12" s="4">
        <f>ワークシート!H11</f>
        <v>13</v>
      </c>
      <c r="Q12" s="4" t="str">
        <f>ワークシート!J11</f>
        <v>白い鏡</v>
      </c>
      <c r="R12" s="4">
        <f>ワークシート!K11</f>
        <v>7</v>
      </c>
      <c r="S12" s="4"/>
      <c r="T12" s="4"/>
      <c r="U12" s="4"/>
    </row>
    <row r="13" spans="1:24">
      <c r="A13" s="4" t="s">
        <v>122</v>
      </c>
      <c r="B13" s="5" t="s">
        <v>154</v>
      </c>
      <c r="C13" s="4"/>
      <c r="D13" s="4"/>
      <c r="E13" s="4"/>
      <c r="F13" s="5">
        <v>1978</v>
      </c>
      <c r="G13" s="4"/>
      <c r="H13" s="5">
        <v>7</v>
      </c>
      <c r="I13" s="4"/>
      <c r="J13" s="5">
        <v>27</v>
      </c>
      <c r="K13" s="4"/>
      <c r="L13" s="4"/>
      <c r="M13" s="4"/>
      <c r="N13" s="4"/>
      <c r="O13" s="4" t="str">
        <f>ワークシート!G12</f>
        <v>白い犬</v>
      </c>
      <c r="P13" s="4">
        <f>ワークシート!H12</f>
        <v>13</v>
      </c>
      <c r="Q13" s="4" t="str">
        <f>ワークシート!J12</f>
        <v>白い鏡</v>
      </c>
      <c r="R13" s="4">
        <f>ワークシート!K12</f>
        <v>7</v>
      </c>
      <c r="S13" s="4"/>
      <c r="T13" s="4"/>
      <c r="U13" s="4"/>
    </row>
    <row r="14" spans="1:24">
      <c r="A14" s="4" t="s">
        <v>122</v>
      </c>
      <c r="B14" s="5" t="s">
        <v>155</v>
      </c>
      <c r="C14" s="4"/>
      <c r="D14" s="4"/>
      <c r="E14" s="4"/>
      <c r="F14" s="5">
        <v>1978</v>
      </c>
      <c r="G14" s="4"/>
      <c r="H14" s="5">
        <v>7</v>
      </c>
      <c r="I14" s="4"/>
      <c r="J14" s="5">
        <v>27</v>
      </c>
      <c r="K14" s="4"/>
      <c r="L14" s="4"/>
      <c r="M14" s="4"/>
      <c r="N14" s="4"/>
      <c r="O14" s="4" t="str">
        <f>ワークシート!G13</f>
        <v>白い犬</v>
      </c>
      <c r="P14" s="4">
        <f>ワークシート!H13</f>
        <v>13</v>
      </c>
      <c r="Q14" s="4" t="str">
        <f>ワークシート!J13</f>
        <v>白い鏡</v>
      </c>
      <c r="R14" s="4">
        <f>ワークシート!K13</f>
        <v>7</v>
      </c>
      <c r="S14" s="4"/>
      <c r="T14" s="4"/>
      <c r="U14" s="4"/>
    </row>
    <row r="15" spans="1:24">
      <c r="A15" s="4" t="s">
        <v>122</v>
      </c>
      <c r="B15" s="5" t="s">
        <v>156</v>
      </c>
      <c r="C15" s="4"/>
      <c r="D15" s="4"/>
      <c r="E15" s="4"/>
      <c r="F15" s="5">
        <v>1978</v>
      </c>
      <c r="G15" s="4"/>
      <c r="H15" s="5">
        <v>7</v>
      </c>
      <c r="I15" s="4"/>
      <c r="J15" s="5">
        <v>27</v>
      </c>
      <c r="K15" s="4"/>
      <c r="L15" s="4"/>
      <c r="M15" s="4"/>
      <c r="N15" s="4"/>
      <c r="O15" s="4" t="str">
        <f>ワークシート!G14</f>
        <v>白い犬</v>
      </c>
      <c r="P15" s="4">
        <f>ワークシート!H14</f>
        <v>13</v>
      </c>
      <c r="Q15" s="4" t="str">
        <f>ワークシート!J14</f>
        <v>白い鏡</v>
      </c>
      <c r="R15" s="4">
        <f>ワークシート!K14</f>
        <v>7</v>
      </c>
      <c r="S15" s="4"/>
      <c r="T15" s="4"/>
      <c r="U15" s="4"/>
    </row>
    <row r="16" spans="1:24">
      <c r="A16" s="4" t="s">
        <v>122</v>
      </c>
      <c r="B16" s="5" t="s">
        <v>157</v>
      </c>
      <c r="C16" s="4"/>
      <c r="D16" s="4"/>
      <c r="E16" s="4"/>
      <c r="F16" s="5">
        <v>1978</v>
      </c>
      <c r="G16" s="4"/>
      <c r="H16" s="5">
        <v>7</v>
      </c>
      <c r="I16" s="4"/>
      <c r="J16" s="5">
        <v>27</v>
      </c>
      <c r="K16" s="4"/>
      <c r="L16" s="4"/>
      <c r="M16" s="4"/>
      <c r="N16" s="4"/>
      <c r="O16" s="4" t="e">
        <f>ワークシート!G15</f>
        <v>#NUM!</v>
      </c>
      <c r="P16" s="4" t="e">
        <f>ワークシート!H15</f>
        <v>#NUM!</v>
      </c>
      <c r="Q16" s="4" t="e">
        <f>ワークシート!J15</f>
        <v>#NUM!</v>
      </c>
      <c r="R16" s="4" t="e">
        <f>ワークシート!K15</f>
        <v>#NUM!</v>
      </c>
      <c r="S16" s="4"/>
      <c r="T16" s="4"/>
      <c r="U16" s="4"/>
    </row>
    <row r="17" spans="1:21">
      <c r="A17" s="4"/>
      <c r="B17" s="5"/>
      <c r="C17" s="4"/>
      <c r="D17" s="4"/>
      <c r="E17" s="4"/>
      <c r="F17" s="5"/>
      <c r="G17" s="4"/>
      <c r="H17" s="5"/>
      <c r="I17" s="4"/>
      <c r="J17" s="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>
      <c r="A18" s="4"/>
      <c r="B18" s="5"/>
      <c r="C18" s="4"/>
      <c r="D18" s="4"/>
      <c r="E18" s="4"/>
      <c r="F18" s="5"/>
      <c r="G18" s="4"/>
      <c r="H18" s="5"/>
      <c r="I18" s="4"/>
      <c r="J18" s="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>
      <c r="A19" s="4"/>
      <c r="B19" s="5"/>
      <c r="C19" s="4"/>
      <c r="D19" s="4"/>
      <c r="E19" s="4"/>
      <c r="F19" s="5"/>
      <c r="G19" s="4"/>
      <c r="H19" s="5"/>
      <c r="I19" s="4"/>
      <c r="J19" s="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33" spans="2:6">
      <c r="B33" s="10"/>
      <c r="C33" s="10"/>
      <c r="D33" s="11"/>
      <c r="E33" s="10"/>
      <c r="F33" s="10"/>
    </row>
  </sheetData>
  <sheetProtection password="C740" sheet="1" objects="1" scenarios="1" selectLockedCells="1"/>
  <phoneticPr fontId="3"/>
  <conditionalFormatting sqref="M1:T19">
    <cfRule type="containsText" dxfId="9" priority="4" operator="containsText" text="青">
      <formula>NOT(ISERROR(SEARCH("青",M1)))</formula>
    </cfRule>
    <cfRule type="containsText" dxfId="8" priority="5" operator="containsText" text="黄">
      <formula>NOT(ISERROR(SEARCH("黄",M1)))</formula>
    </cfRule>
  </conditionalFormatting>
  <conditionalFormatting sqref="O1:Y9">
    <cfRule type="containsText" dxfId="7" priority="3" operator="containsText" text="赤">
      <formula>NOT(ISERROR(SEARCH("赤",O1)))</formula>
    </cfRule>
  </conditionalFormatting>
  <conditionalFormatting sqref="V2:Y9">
    <cfRule type="containsText" dxfId="6" priority="1" operator="containsText" text="黄">
      <formula>NOT(ISERROR(SEARCH("黄",V2)))</formula>
    </cfRule>
    <cfRule type="containsText" dxfId="5" priority="2" operator="containsText" text="青">
      <formula>NOT(ISERROR(SEARCH("青",V2)))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&amp;C時のマヤ暦®　&amp;R&amp;D</oddHeader>
    <oddFooter>&amp;R2016　ver.3　　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text="赤" id="{F837E622-7E7A-445A-9E7D-528ADDDDE1C0}">
            <xm:f>NOT(ISERROR(SEARCH("赤",'52年周期'!L1)))</xm:f>
            <x14:dxf>
              <fill>
                <patternFill>
                  <bgColor theme="5" tint="0.79998168889431442"/>
                </patternFill>
              </fill>
            </x14:dxf>
          </x14:cfRule>
          <xm:sqref>M1:N19</xm:sqref>
        </x14:conditionalFormatting>
        <x14:conditionalFormatting xmlns:xm="http://schemas.microsoft.com/office/excel/2006/main">
          <x14:cfRule type="containsText" priority="8" operator="containsText" text="赤" id="{F837E622-7E7A-445A-9E7D-528ADDDDE1C0}">
            <xm:f>NOT(ISERROR(SEARCH("赤",'52年周期'!M1)))</xm:f>
            <x14:dxf>
              <fill>
                <patternFill>
                  <bgColor theme="5" tint="0.79998168889431442"/>
                </patternFill>
              </fill>
            </x14:dxf>
          </x14:cfRule>
          <xm:sqref>O1:T19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"/>
  <sheetViews>
    <sheetView zoomScaleNormal="100" workbookViewId="0">
      <selection activeCell="G14" sqref="G14"/>
    </sheetView>
  </sheetViews>
  <sheetFormatPr defaultRowHeight="11.25"/>
  <cols>
    <col min="1" max="1" width="5.625" style="3" bestFit="1" customWidth="1"/>
    <col min="2" max="2" width="7.5" style="3" bestFit="1" customWidth="1"/>
    <col min="3" max="3" width="9.125" style="3" bestFit="1" customWidth="1"/>
    <col min="4" max="4" width="13.625" style="3" bestFit="1" customWidth="1"/>
    <col min="5" max="5" width="3.5" style="3" bestFit="1" customWidth="1"/>
    <col min="6" max="6" width="16" style="3" bestFit="1" customWidth="1"/>
    <col min="7" max="7" width="52" style="3" customWidth="1"/>
    <col min="8" max="8" width="26" style="3" customWidth="1"/>
    <col min="9" max="16384" width="9" style="3"/>
  </cols>
  <sheetData>
    <row r="1" spans="1:8" s="12" customFormat="1" ht="14.25">
      <c r="A1" s="32" t="str">
        <f>入力!B2&amp;"　様"</f>
        <v>　様</v>
      </c>
      <c r="B1" s="32"/>
      <c r="C1" s="32"/>
      <c r="D1" s="32"/>
      <c r="E1" s="32"/>
    </row>
    <row r="2" spans="1:8" s="12" customFormat="1" ht="14.25">
      <c r="A2" s="13"/>
      <c r="B2" s="13"/>
    </row>
    <row r="3" spans="1:8" s="12" customFormat="1" ht="14.25">
      <c r="A3" s="12" t="s">
        <v>123</v>
      </c>
      <c r="C3" s="14" t="s">
        <v>124</v>
      </c>
      <c r="D3" s="14" t="s">
        <v>125</v>
      </c>
      <c r="E3" s="14"/>
      <c r="F3" s="14" t="s">
        <v>126</v>
      </c>
      <c r="G3" s="17" t="s">
        <v>132</v>
      </c>
      <c r="H3" s="17" t="s">
        <v>133</v>
      </c>
    </row>
    <row r="4" spans="1:8" s="12" customFormat="1" ht="14.25">
      <c r="A4" s="15">
        <f>入力!F2</f>
        <v>1975</v>
      </c>
      <c r="B4" s="16" t="str">
        <f>"/"&amp;入力!H2&amp;"/"&amp;入力!J2</f>
        <v>/4/28</v>
      </c>
      <c r="C4" s="14">
        <v>0</v>
      </c>
      <c r="D4" s="14" t="str">
        <f>ワークシート!G1</f>
        <v>赤い蛇</v>
      </c>
      <c r="E4" s="14">
        <f>ワークシート!H1</f>
        <v>11</v>
      </c>
      <c r="F4" s="14" t="str">
        <f>ワークシート!J1</f>
        <v>青い鷹</v>
      </c>
      <c r="G4" s="19"/>
      <c r="H4" s="19"/>
    </row>
    <row r="5" spans="1:8" s="12" customFormat="1" ht="14.25">
      <c r="A5" s="15"/>
      <c r="C5" s="14"/>
      <c r="D5" s="14"/>
      <c r="E5" s="14"/>
      <c r="F5" s="14"/>
      <c r="G5" s="19"/>
      <c r="H5" s="19"/>
    </row>
    <row r="6" spans="1:8" s="12" customFormat="1" ht="14.25">
      <c r="A6" s="15">
        <f>入力!$F$2+C6</f>
        <v>2015</v>
      </c>
      <c r="B6" s="16" t="str">
        <f>$B$4</f>
        <v>/4/28</v>
      </c>
      <c r="C6" s="14">
        <f>ワークシート!A18</f>
        <v>40</v>
      </c>
      <c r="D6" s="14" t="str">
        <f>ワークシート!H18</f>
        <v>赤い蛇</v>
      </c>
      <c r="E6" s="14">
        <f>ワークシート!I18</f>
        <v>12</v>
      </c>
      <c r="F6" s="14" t="str">
        <f>ワークシート!K18</f>
        <v>白い魔法使い</v>
      </c>
      <c r="G6" s="19"/>
      <c r="H6" s="19"/>
    </row>
    <row r="7" spans="1:8" s="12" customFormat="1" ht="14.25">
      <c r="A7" s="15">
        <f>A6+1</f>
        <v>2016</v>
      </c>
      <c r="B7" s="16" t="str">
        <f t="shared" ref="B7:B35" si="0">$B$4</f>
        <v>/4/28</v>
      </c>
      <c r="C7" s="14">
        <f>C6+1</f>
        <v>41</v>
      </c>
      <c r="D7" s="14" t="str">
        <f>ワークシート!H19</f>
        <v>白い犬</v>
      </c>
      <c r="E7" s="14">
        <f>ワークシート!I19</f>
        <v>13</v>
      </c>
      <c r="F7" s="14" t="str">
        <f>ワークシート!K19</f>
        <v>白い鏡</v>
      </c>
      <c r="G7" s="19"/>
      <c r="H7" s="19"/>
    </row>
    <row r="8" spans="1:8" s="12" customFormat="1" ht="14.25">
      <c r="A8" s="15">
        <f t="shared" ref="A8:A27" si="1">A7+1</f>
        <v>2017</v>
      </c>
      <c r="B8" s="16" t="str">
        <f t="shared" si="0"/>
        <v>/4/28</v>
      </c>
      <c r="C8" s="14">
        <f t="shared" ref="C8:C27" si="2">C7+1</f>
        <v>42</v>
      </c>
      <c r="D8" s="14" t="str">
        <f>ワークシート!H20</f>
        <v>青い鷹</v>
      </c>
      <c r="E8" s="14">
        <f>ワークシート!I20</f>
        <v>1</v>
      </c>
      <c r="F8" s="14" t="str">
        <f>ワークシート!K20</f>
        <v>青い鷹</v>
      </c>
      <c r="G8" s="19"/>
      <c r="H8" s="19"/>
    </row>
    <row r="9" spans="1:8" s="12" customFormat="1" ht="14.25">
      <c r="A9" s="15">
        <f t="shared" si="1"/>
        <v>2018</v>
      </c>
      <c r="B9" s="16" t="str">
        <f t="shared" si="0"/>
        <v>/4/28</v>
      </c>
      <c r="C9" s="14">
        <f t="shared" si="2"/>
        <v>43</v>
      </c>
      <c r="D9" s="14" t="str">
        <f>ワークシート!H21</f>
        <v>黄色い太陽</v>
      </c>
      <c r="E9" s="14">
        <f>ワークシート!I21</f>
        <v>2</v>
      </c>
      <c r="F9" s="14" t="str">
        <f>ワークシート!K21</f>
        <v>青い嵐</v>
      </c>
      <c r="G9" s="19"/>
      <c r="H9" s="19"/>
    </row>
    <row r="10" spans="1:8" s="12" customFormat="1" ht="14.25">
      <c r="A10" s="15">
        <f t="shared" si="1"/>
        <v>2019</v>
      </c>
      <c r="B10" s="16" t="str">
        <f t="shared" si="0"/>
        <v>/4/28</v>
      </c>
      <c r="C10" s="14">
        <f t="shared" si="2"/>
        <v>44</v>
      </c>
      <c r="D10" s="14" t="str">
        <f>ワークシート!H22</f>
        <v>赤い蛇</v>
      </c>
      <c r="E10" s="14">
        <f>ワークシート!I22</f>
        <v>3</v>
      </c>
      <c r="F10" s="14" t="str">
        <f>ワークシート!K22</f>
        <v>青い夜</v>
      </c>
      <c r="G10" s="19"/>
      <c r="H10" s="19"/>
    </row>
    <row r="11" spans="1:8" s="12" customFormat="1" ht="14.25">
      <c r="A11" s="15">
        <f t="shared" si="1"/>
        <v>2020</v>
      </c>
      <c r="B11" s="16" t="str">
        <f t="shared" si="0"/>
        <v>/4/28</v>
      </c>
      <c r="C11" s="14">
        <f t="shared" si="2"/>
        <v>45</v>
      </c>
      <c r="D11" s="14" t="str">
        <f>ワークシート!H23</f>
        <v>白い犬</v>
      </c>
      <c r="E11" s="14">
        <f>ワークシート!I23</f>
        <v>4</v>
      </c>
      <c r="F11" s="14" t="str">
        <f>ワークシート!K23</f>
        <v>青い手</v>
      </c>
      <c r="G11" s="19"/>
      <c r="H11" s="19"/>
    </row>
    <row r="12" spans="1:8" s="12" customFormat="1" ht="14.25">
      <c r="A12" s="15">
        <f t="shared" si="1"/>
        <v>2021</v>
      </c>
      <c r="B12" s="16" t="str">
        <f t="shared" si="0"/>
        <v>/4/28</v>
      </c>
      <c r="C12" s="14">
        <f t="shared" si="2"/>
        <v>46</v>
      </c>
      <c r="D12" s="14" t="str">
        <f>ワークシート!H24</f>
        <v>青い鷹</v>
      </c>
      <c r="E12" s="14">
        <f>ワークシート!I24</f>
        <v>5</v>
      </c>
      <c r="F12" s="14" t="str">
        <f>ワークシート!K24</f>
        <v>青い猿</v>
      </c>
      <c r="G12" s="19"/>
      <c r="H12" s="19"/>
    </row>
    <row r="13" spans="1:8" s="12" customFormat="1" ht="14.25">
      <c r="A13" s="15">
        <f t="shared" si="1"/>
        <v>2022</v>
      </c>
      <c r="B13" s="16" t="str">
        <f t="shared" si="0"/>
        <v>/4/28</v>
      </c>
      <c r="C13" s="14">
        <f t="shared" si="2"/>
        <v>47</v>
      </c>
      <c r="D13" s="14" t="str">
        <f>ワークシート!H25</f>
        <v>黄色い太陽</v>
      </c>
      <c r="E13" s="14">
        <f>ワークシート!I25</f>
        <v>6</v>
      </c>
      <c r="F13" s="14" t="str">
        <f>ワークシート!K25</f>
        <v>青い鷹</v>
      </c>
      <c r="G13" s="19"/>
      <c r="H13" s="19"/>
    </row>
    <row r="14" spans="1:8" s="12" customFormat="1" ht="14.25">
      <c r="A14" s="15">
        <f t="shared" si="1"/>
        <v>2023</v>
      </c>
      <c r="B14" s="16" t="str">
        <f t="shared" si="0"/>
        <v>/4/28</v>
      </c>
      <c r="C14" s="14">
        <f t="shared" si="2"/>
        <v>48</v>
      </c>
      <c r="D14" s="14" t="str">
        <f>ワークシート!H26</f>
        <v>赤い蛇</v>
      </c>
      <c r="E14" s="14">
        <f>ワークシート!I26</f>
        <v>7</v>
      </c>
      <c r="F14" s="14" t="str">
        <f>ワークシート!K26</f>
        <v>青い嵐</v>
      </c>
      <c r="G14" s="19"/>
      <c r="H14" s="19"/>
    </row>
    <row r="15" spans="1:8" s="12" customFormat="1" ht="14.25">
      <c r="A15" s="15">
        <f t="shared" si="1"/>
        <v>2024</v>
      </c>
      <c r="B15" s="16" t="str">
        <f t="shared" si="0"/>
        <v>/4/28</v>
      </c>
      <c r="C15" s="14">
        <f t="shared" si="2"/>
        <v>49</v>
      </c>
      <c r="D15" s="14" t="str">
        <f>ワークシート!H27</f>
        <v>白い犬</v>
      </c>
      <c r="E15" s="14">
        <f>ワークシート!I27</f>
        <v>8</v>
      </c>
      <c r="F15" s="14" t="str">
        <f>ワークシート!K27</f>
        <v>青い夜</v>
      </c>
      <c r="G15" s="19"/>
      <c r="H15" s="19"/>
    </row>
    <row r="16" spans="1:8" s="12" customFormat="1" ht="14.25">
      <c r="A16" s="15">
        <f t="shared" si="1"/>
        <v>2025</v>
      </c>
      <c r="B16" s="16" t="str">
        <f t="shared" si="0"/>
        <v>/4/28</v>
      </c>
      <c r="C16" s="14">
        <f t="shared" si="2"/>
        <v>50</v>
      </c>
      <c r="D16" s="14" t="str">
        <f>ワークシート!H28</f>
        <v>青い鷹</v>
      </c>
      <c r="E16" s="14">
        <f>ワークシート!I28</f>
        <v>9</v>
      </c>
      <c r="F16" s="14" t="str">
        <f>ワークシート!K28</f>
        <v>青い手</v>
      </c>
      <c r="G16" s="19"/>
      <c r="H16" s="19"/>
    </row>
    <row r="17" spans="1:8" s="12" customFormat="1" ht="14.25">
      <c r="A17" s="15">
        <f t="shared" si="1"/>
        <v>2026</v>
      </c>
      <c r="B17" s="16" t="str">
        <f t="shared" si="0"/>
        <v>/4/28</v>
      </c>
      <c r="C17" s="14">
        <f t="shared" si="2"/>
        <v>51</v>
      </c>
      <c r="D17" s="14" t="str">
        <f>ワークシート!H29</f>
        <v>黄色い太陽</v>
      </c>
      <c r="E17" s="14">
        <f>ワークシート!I29</f>
        <v>10</v>
      </c>
      <c r="F17" s="14" t="str">
        <f>ワークシート!K29</f>
        <v>青い猿</v>
      </c>
      <c r="G17" s="19"/>
      <c r="H17" s="19"/>
    </row>
    <row r="18" spans="1:8" s="12" customFormat="1" ht="14.25">
      <c r="A18" s="15">
        <f t="shared" si="1"/>
        <v>2027</v>
      </c>
      <c r="B18" s="16" t="str">
        <f t="shared" si="0"/>
        <v>/4/28</v>
      </c>
      <c r="C18" s="14">
        <f t="shared" si="2"/>
        <v>52</v>
      </c>
      <c r="D18" s="14" t="str">
        <f>ワークシート!H30</f>
        <v>赤い蛇</v>
      </c>
      <c r="E18" s="14">
        <f>ワークシート!I30</f>
        <v>11</v>
      </c>
      <c r="F18" s="14" t="str">
        <f>ワークシート!K30</f>
        <v>青い鷹</v>
      </c>
      <c r="G18" s="19"/>
      <c r="H18" s="19"/>
    </row>
    <row r="19" spans="1:8" s="12" customFormat="1" ht="14.25">
      <c r="A19" s="15">
        <f t="shared" si="1"/>
        <v>2028</v>
      </c>
      <c r="B19" s="16" t="str">
        <f t="shared" si="0"/>
        <v>/4/28</v>
      </c>
      <c r="C19" s="14">
        <f t="shared" si="2"/>
        <v>53</v>
      </c>
      <c r="D19" s="14" t="str">
        <f>ワークシート!H31</f>
        <v>白い犬</v>
      </c>
      <c r="E19" s="14">
        <f>ワークシート!I31</f>
        <v>12</v>
      </c>
      <c r="F19" s="14" t="str">
        <f>ワークシート!K31</f>
        <v>青い嵐</v>
      </c>
      <c r="G19" s="19"/>
      <c r="H19" s="19"/>
    </row>
    <row r="20" spans="1:8" s="12" customFormat="1" ht="14.25">
      <c r="A20" s="15">
        <f t="shared" si="1"/>
        <v>2029</v>
      </c>
      <c r="B20" s="16" t="str">
        <f t="shared" si="0"/>
        <v>/4/28</v>
      </c>
      <c r="C20" s="14">
        <f t="shared" si="2"/>
        <v>54</v>
      </c>
      <c r="D20" s="14" t="str">
        <f>ワークシート!H32</f>
        <v>青い鷹</v>
      </c>
      <c r="E20" s="14">
        <f>ワークシート!I32</f>
        <v>13</v>
      </c>
      <c r="F20" s="14" t="str">
        <f>ワークシート!K32</f>
        <v>青い夜</v>
      </c>
      <c r="G20" s="19"/>
      <c r="H20" s="19"/>
    </row>
    <row r="21" spans="1:8" s="12" customFormat="1" ht="14.25">
      <c r="A21" s="15">
        <f t="shared" si="1"/>
        <v>2030</v>
      </c>
      <c r="B21" s="16" t="str">
        <f t="shared" si="0"/>
        <v>/4/28</v>
      </c>
      <c r="C21" s="14">
        <f t="shared" si="2"/>
        <v>55</v>
      </c>
      <c r="D21" s="14" t="str">
        <f>ワークシート!H33</f>
        <v>黄色い太陽</v>
      </c>
      <c r="E21" s="14">
        <f>ワークシート!I33</f>
        <v>1</v>
      </c>
      <c r="F21" s="14" t="str">
        <f>ワークシート!K33</f>
        <v>黄色い太陽</v>
      </c>
      <c r="G21" s="19"/>
      <c r="H21" s="19"/>
    </row>
    <row r="22" spans="1:8" s="12" customFormat="1" ht="14.25">
      <c r="A22" s="15">
        <f t="shared" si="1"/>
        <v>2031</v>
      </c>
      <c r="B22" s="16" t="str">
        <f t="shared" si="0"/>
        <v>/4/28</v>
      </c>
      <c r="C22" s="14">
        <f t="shared" si="2"/>
        <v>56</v>
      </c>
      <c r="D22" s="14" t="str">
        <f>ワークシート!H34</f>
        <v>赤い蛇</v>
      </c>
      <c r="E22" s="14">
        <f>ワークシート!I34</f>
        <v>2</v>
      </c>
      <c r="F22" s="14" t="str">
        <f>ワークシート!K34</f>
        <v>黄色い種</v>
      </c>
      <c r="G22" s="19"/>
      <c r="H22" s="19"/>
    </row>
    <row r="23" spans="1:8" s="12" customFormat="1" ht="14.25">
      <c r="A23" s="15">
        <f t="shared" si="1"/>
        <v>2032</v>
      </c>
      <c r="B23" s="16" t="str">
        <f t="shared" si="0"/>
        <v>/4/28</v>
      </c>
      <c r="C23" s="14">
        <f t="shared" si="2"/>
        <v>57</v>
      </c>
      <c r="D23" s="14" t="str">
        <f>ワークシート!H35</f>
        <v>白い犬</v>
      </c>
      <c r="E23" s="14">
        <f>ワークシート!I35</f>
        <v>3</v>
      </c>
      <c r="F23" s="14" t="str">
        <f>ワークシート!K35</f>
        <v>黄色い星</v>
      </c>
      <c r="G23" s="19"/>
      <c r="H23" s="19"/>
    </row>
    <row r="24" spans="1:8" s="12" customFormat="1" ht="14.25">
      <c r="A24" s="15">
        <f t="shared" si="1"/>
        <v>2033</v>
      </c>
      <c r="B24" s="16" t="str">
        <f t="shared" si="0"/>
        <v>/4/28</v>
      </c>
      <c r="C24" s="14">
        <f t="shared" si="2"/>
        <v>58</v>
      </c>
      <c r="D24" s="14" t="str">
        <f>ワークシート!H36</f>
        <v>青い鷹</v>
      </c>
      <c r="E24" s="14">
        <f>ワークシート!I36</f>
        <v>4</v>
      </c>
      <c r="F24" s="14" t="str">
        <f>ワークシート!K36</f>
        <v>黄色い人</v>
      </c>
      <c r="G24" s="19"/>
      <c r="H24" s="19"/>
    </row>
    <row r="25" spans="1:8" s="12" customFormat="1" ht="14.25">
      <c r="A25" s="15">
        <f t="shared" si="1"/>
        <v>2034</v>
      </c>
      <c r="B25" s="16" t="str">
        <f t="shared" si="0"/>
        <v>/4/28</v>
      </c>
      <c r="C25" s="14">
        <f t="shared" si="2"/>
        <v>59</v>
      </c>
      <c r="D25" s="14" t="str">
        <f>ワークシート!H37</f>
        <v>黄色い太陽</v>
      </c>
      <c r="E25" s="14">
        <f>ワークシート!I37</f>
        <v>5</v>
      </c>
      <c r="F25" s="14" t="str">
        <f>ワークシート!K37</f>
        <v>黄色い戦士</v>
      </c>
      <c r="G25" s="19"/>
      <c r="H25" s="19"/>
    </row>
    <row r="26" spans="1:8" s="12" customFormat="1" ht="14.25">
      <c r="A26" s="15">
        <f t="shared" si="1"/>
        <v>2035</v>
      </c>
      <c r="B26" s="16" t="str">
        <f t="shared" si="0"/>
        <v>/4/28</v>
      </c>
      <c r="C26" s="14">
        <f t="shared" si="2"/>
        <v>60</v>
      </c>
      <c r="D26" s="14" t="str">
        <f>ワークシート!H38</f>
        <v>赤い蛇</v>
      </c>
      <c r="E26" s="14">
        <f>ワークシート!I38</f>
        <v>6</v>
      </c>
      <c r="F26" s="14" t="str">
        <f>ワークシート!K38</f>
        <v>黄色い太陽</v>
      </c>
      <c r="G26" s="19"/>
      <c r="H26" s="19"/>
    </row>
    <row r="27" spans="1:8" s="12" customFormat="1" ht="14.25">
      <c r="A27" s="15">
        <f t="shared" si="1"/>
        <v>2036</v>
      </c>
      <c r="B27" s="16" t="str">
        <f t="shared" si="0"/>
        <v>/4/28</v>
      </c>
      <c r="C27" s="14">
        <f t="shared" si="2"/>
        <v>61</v>
      </c>
      <c r="D27" s="14" t="str">
        <f>ワークシート!H39</f>
        <v>白い犬</v>
      </c>
      <c r="E27" s="14">
        <f>ワークシート!I39</f>
        <v>7</v>
      </c>
      <c r="F27" s="14" t="str">
        <f>ワークシート!K39</f>
        <v>黄色い種</v>
      </c>
      <c r="G27" s="19"/>
      <c r="H27" s="19"/>
    </row>
    <row r="28" spans="1:8" s="12" customFormat="1" ht="14.25">
      <c r="A28" s="15">
        <f t="shared" ref="A28:A30" si="3">A27+1</f>
        <v>2037</v>
      </c>
      <c r="B28" s="16" t="str">
        <f t="shared" si="0"/>
        <v>/4/28</v>
      </c>
      <c r="C28" s="14">
        <f t="shared" ref="C28:C30" si="4">C27+1</f>
        <v>62</v>
      </c>
      <c r="D28" s="14" t="str">
        <f>ワークシート!H40</f>
        <v>青い鷹</v>
      </c>
      <c r="E28" s="14">
        <f>ワークシート!I40</f>
        <v>8</v>
      </c>
      <c r="F28" s="14" t="str">
        <f>ワークシート!K40</f>
        <v>黄色い星</v>
      </c>
      <c r="G28" s="19"/>
      <c r="H28" s="19"/>
    </row>
    <row r="29" spans="1:8" s="12" customFormat="1" ht="14.25">
      <c r="A29" s="15">
        <f t="shared" si="3"/>
        <v>2038</v>
      </c>
      <c r="B29" s="16" t="str">
        <f t="shared" si="0"/>
        <v>/4/28</v>
      </c>
      <c r="C29" s="14">
        <f t="shared" si="4"/>
        <v>63</v>
      </c>
      <c r="D29" s="14" t="str">
        <f>ワークシート!H41</f>
        <v>黄色い太陽</v>
      </c>
      <c r="E29" s="14">
        <f>ワークシート!I41</f>
        <v>9</v>
      </c>
      <c r="F29" s="14" t="str">
        <f>ワークシート!K41</f>
        <v>黄色い人</v>
      </c>
      <c r="G29" s="19"/>
      <c r="H29" s="19"/>
    </row>
    <row r="30" spans="1:8" s="12" customFormat="1" ht="14.25">
      <c r="A30" s="15">
        <f t="shared" si="3"/>
        <v>2039</v>
      </c>
      <c r="B30" s="16" t="str">
        <f t="shared" si="0"/>
        <v>/4/28</v>
      </c>
      <c r="C30" s="14">
        <f t="shared" si="4"/>
        <v>64</v>
      </c>
      <c r="D30" s="14" t="str">
        <f>ワークシート!H42</f>
        <v>赤い蛇</v>
      </c>
      <c r="E30" s="14">
        <f>ワークシート!I42</f>
        <v>10</v>
      </c>
      <c r="F30" s="14" t="str">
        <f>ワークシート!K42</f>
        <v>黄色い戦士</v>
      </c>
      <c r="G30" s="19"/>
      <c r="H30" s="19"/>
    </row>
    <row r="31" spans="1:8" s="12" customFormat="1" ht="14.25">
      <c r="A31" s="15">
        <f t="shared" ref="A31:A35" si="5">A30+1</f>
        <v>2040</v>
      </c>
      <c r="B31" s="16" t="str">
        <f t="shared" si="0"/>
        <v>/4/28</v>
      </c>
      <c r="C31" s="14">
        <f t="shared" ref="C31:C35" si="6">C30+1</f>
        <v>65</v>
      </c>
      <c r="D31" s="14" t="str">
        <f>ワークシート!H43</f>
        <v>白い犬</v>
      </c>
      <c r="E31" s="14">
        <f>ワークシート!I43</f>
        <v>11</v>
      </c>
      <c r="F31" s="14" t="str">
        <f>ワークシート!K43</f>
        <v>黄色い太陽</v>
      </c>
      <c r="G31" s="19"/>
      <c r="H31" s="19"/>
    </row>
    <row r="32" spans="1:8" s="12" customFormat="1" ht="14.25">
      <c r="A32" s="15">
        <f t="shared" si="5"/>
        <v>2041</v>
      </c>
      <c r="B32" s="16" t="str">
        <f t="shared" si="0"/>
        <v>/4/28</v>
      </c>
      <c r="C32" s="14">
        <f t="shared" si="6"/>
        <v>66</v>
      </c>
      <c r="D32" s="14" t="str">
        <f>ワークシート!H44</f>
        <v>青い鷹</v>
      </c>
      <c r="E32" s="14">
        <f>ワークシート!I44</f>
        <v>12</v>
      </c>
      <c r="F32" s="14" t="str">
        <f>ワークシート!K44</f>
        <v>黄色い種</v>
      </c>
      <c r="G32" s="19"/>
      <c r="H32" s="19"/>
    </row>
    <row r="33" spans="1:8" s="12" customFormat="1" ht="14.25">
      <c r="A33" s="15">
        <f t="shared" si="5"/>
        <v>2042</v>
      </c>
      <c r="B33" s="16" t="str">
        <f t="shared" si="0"/>
        <v>/4/28</v>
      </c>
      <c r="C33" s="14">
        <f t="shared" si="6"/>
        <v>67</v>
      </c>
      <c r="D33" s="14" t="str">
        <f>ワークシート!H45</f>
        <v>黄色い太陽</v>
      </c>
      <c r="E33" s="14">
        <f>ワークシート!I45</f>
        <v>13</v>
      </c>
      <c r="F33" s="14" t="str">
        <f>ワークシート!K45</f>
        <v>黄色い星</v>
      </c>
      <c r="G33" s="19"/>
      <c r="H33" s="19"/>
    </row>
    <row r="34" spans="1:8" s="12" customFormat="1" ht="14.25">
      <c r="A34" s="15">
        <f t="shared" si="5"/>
        <v>2043</v>
      </c>
      <c r="B34" s="16" t="str">
        <f t="shared" si="0"/>
        <v>/4/28</v>
      </c>
      <c r="C34" s="14">
        <f t="shared" si="6"/>
        <v>68</v>
      </c>
      <c r="D34" s="14" t="str">
        <f>ワークシート!H46</f>
        <v>赤い蛇</v>
      </c>
      <c r="E34" s="14">
        <f>ワークシート!I46</f>
        <v>1</v>
      </c>
      <c r="F34" s="14" t="str">
        <f>ワークシート!K46</f>
        <v>赤い蛇</v>
      </c>
      <c r="G34" s="19"/>
      <c r="H34" s="19"/>
    </row>
    <row r="35" spans="1:8" s="12" customFormat="1" ht="14.25">
      <c r="A35" s="15">
        <f t="shared" si="5"/>
        <v>2044</v>
      </c>
      <c r="B35" s="16" t="str">
        <f t="shared" si="0"/>
        <v>/4/28</v>
      </c>
      <c r="C35" s="14">
        <f t="shared" si="6"/>
        <v>69</v>
      </c>
      <c r="D35" s="14" t="str">
        <f>ワークシート!H47</f>
        <v>白い犬</v>
      </c>
      <c r="E35" s="14">
        <f>ワークシート!I47</f>
        <v>2</v>
      </c>
      <c r="F35" s="14" t="str">
        <f>ワークシート!K47</f>
        <v>赤い月</v>
      </c>
      <c r="G35" s="19"/>
      <c r="H35" s="19"/>
    </row>
  </sheetData>
  <sheetProtection password="C750" sheet="1" objects="1" scenarios="1" selectLockedCells="1"/>
  <protectedRanges>
    <protectedRange password="82BF" sqref="G3:H35" name="範囲1"/>
  </protectedRanges>
  <mergeCells count="1">
    <mergeCell ref="A1:E1"/>
  </mergeCells>
  <phoneticPr fontId="3"/>
  <conditionalFormatting sqref="D4:F35">
    <cfRule type="containsText" dxfId="2" priority="1" operator="containsText" text="青">
      <formula>NOT(ISERROR(SEARCH("青",D4)))</formula>
    </cfRule>
    <cfRule type="containsText" dxfId="1" priority="2" operator="containsText" text="赤">
      <formula>NOT(ISERROR(SEARCH("赤",D4)))</formula>
    </cfRule>
    <cfRule type="containsText" dxfId="0" priority="3" operator="containsText" text="黄">
      <formula>NOT(ISERROR(SEARCH("黄",D4)))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&amp;C時のマヤ暦®　&amp;R&amp;D</oddHeader>
    <oddFooter>&amp;R2016　ver.3　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"/>
  <sheetViews>
    <sheetView workbookViewId="0">
      <selection activeCell="C3" sqref="C3"/>
    </sheetView>
  </sheetViews>
  <sheetFormatPr defaultRowHeight="13.5"/>
  <cols>
    <col min="1" max="1" width="11.125" bestFit="1" customWidth="1"/>
    <col min="2" max="2" width="25.25" bestFit="1" customWidth="1"/>
    <col min="3" max="3" width="31.125" customWidth="1"/>
    <col min="6" max="6" width="11.25" customWidth="1"/>
  </cols>
  <sheetData>
    <row r="1" spans="1:6">
      <c r="B1" t="s">
        <v>94</v>
      </c>
      <c r="C1" t="s">
        <v>95</v>
      </c>
    </row>
    <row r="2" spans="1:6">
      <c r="A2" s="1" t="s">
        <v>160</v>
      </c>
      <c r="B2" t="s">
        <v>174</v>
      </c>
      <c r="C2" s="21" t="s">
        <v>166</v>
      </c>
      <c r="F2" s="26"/>
    </row>
    <row r="3" spans="1:6">
      <c r="A3" s="1" t="s">
        <v>14</v>
      </c>
      <c r="B3" t="s">
        <v>158</v>
      </c>
      <c r="C3" s="21" t="s">
        <v>166</v>
      </c>
      <c r="F3" s="26"/>
    </row>
    <row r="4" spans="1:6">
      <c r="A4" s="1" t="s">
        <v>16</v>
      </c>
      <c r="B4" t="s">
        <v>175</v>
      </c>
      <c r="C4" s="21"/>
      <c r="F4" s="27"/>
    </row>
    <row r="5" spans="1:6">
      <c r="A5" s="1" t="s">
        <v>13</v>
      </c>
      <c r="B5" t="s">
        <v>176</v>
      </c>
      <c r="C5" s="21" t="s">
        <v>166</v>
      </c>
      <c r="F5" s="28"/>
    </row>
    <row r="6" spans="1:6">
      <c r="A6" s="1" t="s">
        <v>15</v>
      </c>
      <c r="B6" t="s">
        <v>177</v>
      </c>
      <c r="C6" s="21" t="s">
        <v>166</v>
      </c>
      <c r="F6" s="29"/>
    </row>
    <row r="7" spans="1:6">
      <c r="A7" s="1" t="s">
        <v>20</v>
      </c>
      <c r="B7" t="s">
        <v>178</v>
      </c>
      <c r="C7" s="21" t="s">
        <v>166</v>
      </c>
      <c r="F7" s="26"/>
    </row>
    <row r="8" spans="1:6">
      <c r="A8" s="1" t="s">
        <v>26</v>
      </c>
      <c r="B8" t="s">
        <v>179</v>
      </c>
      <c r="C8" s="21" t="s">
        <v>166</v>
      </c>
      <c r="F8" s="27"/>
    </row>
    <row r="9" spans="1:6">
      <c r="A9" s="1" t="s">
        <v>22</v>
      </c>
      <c r="B9" t="s">
        <v>181</v>
      </c>
      <c r="C9" s="21" t="s">
        <v>166</v>
      </c>
      <c r="F9" s="30"/>
    </row>
    <row r="10" spans="1:6" ht="14.25">
      <c r="A10" s="1" t="s">
        <v>18</v>
      </c>
      <c r="B10" t="s">
        <v>180</v>
      </c>
      <c r="C10" s="21" t="s">
        <v>166</v>
      </c>
      <c r="F10" s="31"/>
    </row>
    <row r="11" spans="1:6">
      <c r="A11" s="1" t="s">
        <v>11</v>
      </c>
      <c r="B11" t="s">
        <v>161</v>
      </c>
      <c r="C11" s="21" t="s">
        <v>166</v>
      </c>
    </row>
    <row r="12" spans="1:6">
      <c r="A12" s="1" t="s">
        <v>25</v>
      </c>
      <c r="B12" t="s">
        <v>182</v>
      </c>
      <c r="C12" s="21" t="s">
        <v>166</v>
      </c>
    </row>
    <row r="13" spans="1:6">
      <c r="A13" s="1" t="s">
        <v>24</v>
      </c>
      <c r="B13" t="s">
        <v>183</v>
      </c>
      <c r="C13" s="21" t="s">
        <v>166</v>
      </c>
    </row>
    <row r="14" spans="1:6">
      <c r="A14" s="1" t="s">
        <v>12</v>
      </c>
      <c r="B14" t="s">
        <v>162</v>
      </c>
      <c r="C14" s="21" t="s">
        <v>166</v>
      </c>
    </row>
    <row r="15" spans="1:6">
      <c r="A15" s="1" t="s">
        <v>19</v>
      </c>
      <c r="B15" t="s">
        <v>163</v>
      </c>
      <c r="C15" s="21" t="s">
        <v>166</v>
      </c>
    </row>
    <row r="16" spans="1:6">
      <c r="A16" s="1" t="s">
        <v>23</v>
      </c>
      <c r="B16" t="s">
        <v>164</v>
      </c>
      <c r="C16" s="21" t="s">
        <v>166</v>
      </c>
    </row>
    <row r="17" spans="1:3">
      <c r="A17" s="1" t="s">
        <v>27</v>
      </c>
      <c r="B17" t="s">
        <v>165</v>
      </c>
      <c r="C17" s="21" t="s">
        <v>166</v>
      </c>
    </row>
    <row r="18" spans="1:3">
      <c r="A18" s="1" t="s">
        <v>9</v>
      </c>
      <c r="B18" t="s">
        <v>184</v>
      </c>
      <c r="C18" s="21" t="s">
        <v>166</v>
      </c>
    </row>
    <row r="19" spans="1:3">
      <c r="A19" s="1" t="s">
        <v>21</v>
      </c>
      <c r="B19" t="s">
        <v>185</v>
      </c>
      <c r="C19" s="21" t="s">
        <v>166</v>
      </c>
    </row>
    <row r="20" spans="1:3">
      <c r="A20" s="1" t="s">
        <v>17</v>
      </c>
      <c r="B20" t="s">
        <v>186</v>
      </c>
      <c r="C20" s="21" t="s">
        <v>166</v>
      </c>
    </row>
    <row r="21" spans="1:3">
      <c r="A21" s="1" t="s">
        <v>10</v>
      </c>
      <c r="B21" t="s">
        <v>187</v>
      </c>
      <c r="C21" s="21" t="s">
        <v>166</v>
      </c>
    </row>
  </sheetData>
  <sheetProtection password="C750" sheet="1" objects="1" scenarios="1" selectLockedCells="1"/>
  <protectedRanges>
    <protectedRange sqref="C2:C21" name="入力可能個人"/>
  </protectedRange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8"/>
  <sheetViews>
    <sheetView workbookViewId="0">
      <selection activeCell="C29" sqref="C29"/>
    </sheetView>
  </sheetViews>
  <sheetFormatPr defaultRowHeight="13.5"/>
  <sheetData>
    <row r="1" spans="1:9">
      <c r="A1" t="s">
        <v>134</v>
      </c>
    </row>
    <row r="2" spans="1:9">
      <c r="A2">
        <v>2016.1</v>
      </c>
      <c r="B2" t="s">
        <v>135</v>
      </c>
      <c r="D2" t="s">
        <v>136</v>
      </c>
    </row>
    <row r="4" spans="1:9">
      <c r="A4">
        <v>2016.1</v>
      </c>
      <c r="B4" t="s">
        <v>143</v>
      </c>
      <c r="D4" t="s">
        <v>137</v>
      </c>
      <c r="I4" s="18"/>
    </row>
    <row r="5" spans="1:9">
      <c r="D5" t="s">
        <v>138</v>
      </c>
    </row>
    <row r="6" spans="1:9">
      <c r="C6" t="s">
        <v>144</v>
      </c>
    </row>
    <row r="8" spans="1:9">
      <c r="A8">
        <v>2016.7</v>
      </c>
      <c r="B8" t="s">
        <v>139</v>
      </c>
      <c r="C8" t="s">
        <v>140</v>
      </c>
    </row>
    <row r="9" spans="1:9">
      <c r="C9" t="s">
        <v>141</v>
      </c>
    </row>
    <row r="11" spans="1:9">
      <c r="A11">
        <v>2016.8</v>
      </c>
      <c r="B11" t="s">
        <v>142</v>
      </c>
      <c r="C11" t="s">
        <v>140</v>
      </c>
    </row>
    <row r="12" spans="1:9">
      <c r="C12" t="s">
        <v>145</v>
      </c>
    </row>
    <row r="13" spans="1:9">
      <c r="C13" t="s">
        <v>146</v>
      </c>
    </row>
    <row r="14" spans="1:9">
      <c r="C14" t="s">
        <v>147</v>
      </c>
    </row>
    <row r="15" spans="1:9">
      <c r="C15" t="s">
        <v>148</v>
      </c>
    </row>
    <row r="16" spans="1:9">
      <c r="C16" t="s">
        <v>149</v>
      </c>
    </row>
    <row r="17" spans="1:3">
      <c r="C17" t="s">
        <v>150</v>
      </c>
    </row>
    <row r="18" spans="1:3">
      <c r="C18" t="s">
        <v>167</v>
      </c>
    </row>
    <row r="20" spans="1:3">
      <c r="A20">
        <v>2017.11</v>
      </c>
      <c r="B20" t="s">
        <v>171</v>
      </c>
      <c r="C20" t="s">
        <v>172</v>
      </c>
    </row>
    <row r="21" spans="1:3">
      <c r="C21" t="s">
        <v>173</v>
      </c>
    </row>
    <row r="22" spans="1:3">
      <c r="C22" t="s">
        <v>188</v>
      </c>
    </row>
    <row r="24" spans="1:3">
      <c r="A24">
        <v>2019.6</v>
      </c>
      <c r="B24" t="s">
        <v>190</v>
      </c>
      <c r="C24" t="s">
        <v>191</v>
      </c>
    </row>
    <row r="25" spans="1:3">
      <c r="C25" t="s">
        <v>192</v>
      </c>
    </row>
    <row r="26" spans="1:3">
      <c r="C26" t="s">
        <v>193</v>
      </c>
    </row>
    <row r="28" spans="1:3">
      <c r="A28">
        <v>2020.04</v>
      </c>
      <c r="B28" t="s">
        <v>194</v>
      </c>
      <c r="C28" t="s">
        <v>195</v>
      </c>
    </row>
  </sheetData>
  <sheetProtection selectLockedCells="1" selectUnlockedCells="1"/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23</vt:i4>
      </vt:variant>
    </vt:vector>
  </HeadingPairs>
  <TitlesOfParts>
    <vt:vector size="30" baseType="lpstr">
      <vt:lpstr>images</vt:lpstr>
      <vt:lpstr>ｄａｔａ ｂａｓｅ</vt:lpstr>
      <vt:lpstr>ワークシート</vt:lpstr>
      <vt:lpstr>入力</vt:lpstr>
      <vt:lpstr>52年周期</vt:lpstr>
      <vt:lpstr>個人データベース</vt:lpstr>
      <vt:lpstr>改訂履歴</vt:lpstr>
      <vt:lpstr>'52年周期'!Print_Area</vt:lpstr>
      <vt:lpstr>入力!Print_Area</vt:lpstr>
      <vt:lpstr>黄色い種</vt:lpstr>
      <vt:lpstr>黄色い人</vt:lpstr>
      <vt:lpstr>黄色い星</vt:lpstr>
      <vt:lpstr>黄色い戦士</vt:lpstr>
      <vt:lpstr>黄色い太陽</vt:lpstr>
      <vt:lpstr>画像</vt:lpstr>
      <vt:lpstr>青い猿</vt:lpstr>
      <vt:lpstr>青い手</vt:lpstr>
      <vt:lpstr>青い鷹</vt:lpstr>
      <vt:lpstr>青い夜</vt:lpstr>
      <vt:lpstr>青い嵐</vt:lpstr>
      <vt:lpstr>赤い空を歩く者</vt:lpstr>
      <vt:lpstr>赤い月</vt:lpstr>
      <vt:lpstr>赤い蛇</vt:lpstr>
      <vt:lpstr>赤い地球</vt:lpstr>
      <vt:lpstr>赤い竜</vt:lpstr>
      <vt:lpstr>白い鏡</vt:lpstr>
      <vt:lpstr>白い犬</vt:lpstr>
      <vt:lpstr>白い世界の橋渡</vt:lpstr>
      <vt:lpstr>白い風</vt:lpstr>
      <vt:lpstr>白い魔法使い</vt:lpstr>
    </vt:vector>
  </TitlesOfParts>
  <Company>Macnica,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99534</dc:creator>
  <cp:lastModifiedBy>yuuki</cp:lastModifiedBy>
  <cp:lastPrinted>2016-08-23T07:52:31Z</cp:lastPrinted>
  <dcterms:created xsi:type="dcterms:W3CDTF">2016-08-19T06:02:34Z</dcterms:created>
  <dcterms:modified xsi:type="dcterms:W3CDTF">2020-04-10T07:35:06Z</dcterms:modified>
</cp:coreProperties>
</file>